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https://trccompanies.sharepoint.com/sites/collaboration/NJCI/Shared Documents/T2/02 - Engineering/Tools, Templates, and Guidelines/Energy Management/Project Screening Workbook/V1.1/"/>
    </mc:Choice>
  </mc:AlternateContent>
  <xr:revisionPtr revIDLastSave="0" documentId="8_{ECAFD278-1B82-4C12-8AA0-B24E850DE804}" xr6:coauthVersionLast="47" xr6:coauthVersionMax="47" xr10:uidLastSave="{00000000-0000-0000-0000-000000000000}"/>
  <workbookProtection workbookAlgorithmName="SHA-512" workbookHashValue="5dfKBC9enCrYSbv9iZoXEbyhNFNUpYAqLVZog4RIPIWjM4aggHPIdy1m2giqHlA0qBosG44p0svmSqfI8oOITw==" workbookSaltValue="Ep0yjPldoVoQB+eNVaCXzg==" workbookSpinCount="100000" lockStructure="1"/>
  <bookViews>
    <workbookView xWindow="28680" yWindow="45" windowWidth="29040" windowHeight="15720" xr2:uid="{792E17F4-9BF5-4C11-94A2-A04FCC1B1364}"/>
  </bookViews>
  <sheets>
    <sheet name="Introduction" sheetId="10" r:id="rId1"/>
    <sheet name="General Information" sheetId="2" r:id="rId2"/>
    <sheet name="Building Detail" sheetId="11" r:id="rId3"/>
    <sheet name="Equipment Detail" sheetId="7" r:id="rId4"/>
    <sheet name="RCx Screening" sheetId="12" r:id="rId5"/>
    <sheet name="RCx-Lite Screening" sheetId="13" r:id="rId6"/>
    <sheet name="SEM Screening" sheetId="14" r:id="rId7"/>
    <sheet name="Incentive Calculator" sheetId="20" r:id="rId8"/>
    <sheet name="Reference Values_Backend Logic" sheetId="19" state="hidden" r:id="rId9"/>
    <sheet name="References" sheetId="4" state="hidden" r:id="rId10"/>
  </sheets>
  <definedNames>
    <definedName name="BaselineTherms" localSheetId="7">'Incentive Calculator'!$C$24</definedName>
    <definedName name="Configurations">References!$I$2:$I$4</definedName>
    <definedName name="Dash" localSheetId="8">'Reference Values_Backend Logic'!$H$22</definedName>
    <definedName name="ElectricReductionTarget">'Incentive Calculator'!$C$29</definedName>
    <definedName name="ElectricSavings">'Incentive Calculator'!$C$39</definedName>
    <definedName name="EstimatedLightingSavingskWh">'Incentive Calculator'!$C$26</definedName>
    <definedName name="EstimatedThermSavings">'Incentive Calculator'!$C$28</definedName>
    <definedName name="EstimatedTotalElectricSavingskWh">'Incentive Calculator'!$C$25</definedName>
    <definedName name="GasCompanies">References!$G$2:$G$5</definedName>
    <definedName name="kWhSavingsRealized">'Reference Values_Backend Logic'!$I$12</definedName>
    <definedName name="LightingkWhSavingsRealized">'Reference Values_Backend Logic'!$I$14</definedName>
    <definedName name="LightingReductionTarget">'Incentive Calculator'!$C$30</definedName>
    <definedName name="LightingSavings" localSheetId="7">'Incentive Calculator'!$C$40</definedName>
    <definedName name="LightingSavingsTarget" localSheetId="7">'Incentive Calculator'!$C$30</definedName>
    <definedName name="LMI">References!$K$2:$K$7</definedName>
    <definedName name="measureNumber">"1,2,3,4,5,6,7,8,9,10,11,12,13,14,15,16,17,18,19,20,21,22,23,24,25"</definedName>
    <definedName name="MeteringTypes">References!$H$2:$H$6</definedName>
    <definedName name="OBC">References!$J$2:$J$8</definedName>
    <definedName name="Pathway" localSheetId="7">'Incentive Calculator'!$C$19</definedName>
    <definedName name="Pathway">'Incentive Calculator'!$C$19</definedName>
    <definedName name="_xlnm.Print_Area" localSheetId="3">'Equipment Detail'!$B$1:$L$25</definedName>
    <definedName name="_xlnm.Print_Area" localSheetId="1">'General Information'!$B$1:$L$40</definedName>
    <definedName name="_xlnm.Print_Area" localSheetId="4">'RCx Screening'!$B$1:$L$50</definedName>
    <definedName name="_xlnm.Print_Area" localSheetId="5">'RCx-Lite Screening'!$B$1:$L$42</definedName>
    <definedName name="_xlnm.Print_Area" localSheetId="6">'SEM Screening'!$B$1:$L$59</definedName>
    <definedName name="ProgramType" localSheetId="7">'Incentive Calculator'!$C$18</definedName>
    <definedName name="ProjectCost">'Incentive Calculator'!$C$20</definedName>
    <definedName name="ProjSummary_FacilitySF" localSheetId="9">#REF!</definedName>
    <definedName name="ProjSummary_FacilityType" localSheetId="9">#REF!</definedName>
    <definedName name="RCx_EstimatedIncentivePA">'Reference Values_Backend Logic'!$M$26</definedName>
    <definedName name="RCx_IncentiveM1C">'Reference Values_Backend Logic'!$L$34</definedName>
    <definedName name="RCx_IncentiveM1PA">'Reference Values_Backend Logic'!$N$26</definedName>
    <definedName name="RCx_IncentiveM2C">'Reference Values_Backend Logic'!$M$34</definedName>
    <definedName name="RCx_IncentiveM2PA">'Reference Values_Backend Logic'!$O$26</definedName>
    <definedName name="RCx_MaxIncentivePA">'Reference Values_Backend Logic'!$L$26</definedName>
    <definedName name="RCxLite_EstimatedIncentivePA">'Reference Values_Backend Logic'!$M$27</definedName>
    <definedName name="RCxLite_IncentiveM1C">'Reference Values_Backend Logic'!$L$35</definedName>
    <definedName name="RCxLite_IncentiveM1PA">'Reference Values_Backend Logic'!$N$27</definedName>
    <definedName name="RCxLite_IncentiveM2PA">'Reference Values_Backend Logic'!$O$27</definedName>
    <definedName name="RCxLite_MaxIncentivePA">'Reference Values_Backend Logic'!$L$27</definedName>
    <definedName name="ReferralBonus_PA" localSheetId="7">'Incentive Calculator'!$C$50</definedName>
    <definedName name="ReferralBonus_Rate">ReferralBonus37[Rate]</definedName>
    <definedName name="Sector">References!$F$2:$F$10</definedName>
    <definedName name="SEM_EstimatedIncentivePA">'Reference Values_Backend Logic'!$M$28</definedName>
    <definedName name="SEM_IncentiveM1C">'Reference Values_Backend Logic'!$L$36</definedName>
    <definedName name="SEM_IncentiveM1PA">'Reference Values_Backend Logic'!$N$28</definedName>
    <definedName name="SEM_IncentiveM2C">'Reference Values_Backend Logic'!$M$36</definedName>
    <definedName name="SEM_IncentiveM2PA">'Reference Values_Backend Logic'!$O$28</definedName>
    <definedName name="SEM_MaxIncentivePA">'Reference Values_Backend Logic'!$L$28</definedName>
    <definedName name="ServicesCost">'Incentive Calculator'!$C$21</definedName>
    <definedName name="StudyOptions">StudyOptionsTable38[Study Options (RCx-Lite)]</definedName>
    <definedName name="ThermReductionTarget">'Incentive Calculator'!$C$31</definedName>
    <definedName name="ThermSavings">'Incentive Calculator'!$C$41</definedName>
    <definedName name="ThermSavingsRealized">'Reference Values_Backend Logic'!$I$13</definedName>
    <definedName name="TotalElectricSavings">'Reference Values_Backend Logic'!$I$9</definedName>
    <definedName name="TotalLightingSavings">'Reference Values_Backend Logic'!$I$11</definedName>
    <definedName name="TotalThermSavings">'Reference Values_Backend Logic'!$I$10</definedName>
    <definedName name="Z_B489401B_9BD4_4844_AE37_44970646A7EB_.wvu.PrintArea" localSheetId="3" hidden="1">'Equipment Detail'!$A$1:$J$25</definedName>
    <definedName name="Z_B489401B_9BD4_4844_AE37_44970646A7EB_.wvu.PrintArea" localSheetId="1" hidden="1">'General Information'!$A$1:$J$49</definedName>
    <definedName name="Z_B489401B_9BD4_4844_AE37_44970646A7EB_.wvu.PrintArea" localSheetId="4" hidden="1">'RCx Screening'!$A$1:$J$51</definedName>
    <definedName name="Z_B489401B_9BD4_4844_AE37_44970646A7EB_.wvu.PrintArea" localSheetId="5" hidden="1">'RCx-Lite Screening'!$A$1:$J$44</definedName>
    <definedName name="Z_B489401B_9BD4_4844_AE37_44970646A7EB_.wvu.PrintArea" localSheetId="6" hidden="1">'SEM Screening'!$A$1:$J$60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4" i="19" l="1"/>
  <c r="I12" i="19"/>
  <c r="I9" i="19" s="1"/>
  <c r="L14" i="19"/>
  <c r="P9" i="19"/>
  <c r="L9" i="19"/>
  <c r="P20" i="19"/>
  <c r="L20" i="19"/>
  <c r="L15" i="19"/>
  <c r="P10" i="19"/>
  <c r="L10" i="19"/>
  <c r="O14" i="19" l="1"/>
  <c r="L19" i="19"/>
  <c r="C50" i="20" l="1" a="1"/>
  <c r="C50" i="20" s="1"/>
  <c r="I13" i="19"/>
  <c r="I10" i="19" s="1"/>
  <c r="E54" i="20"/>
  <c r="E53" i="20"/>
  <c r="B54" i="20"/>
  <c r="B53" i="20"/>
  <c r="B44" i="20"/>
  <c r="P19" i="19"/>
  <c r="E19" i="20"/>
  <c r="B34" i="11"/>
  <c r="G24" i="11"/>
  <c r="H24" i="11"/>
  <c r="F24" i="11"/>
  <c r="C24" i="11"/>
  <c r="K14" i="19" l="1"/>
  <c r="M14" i="19" s="1"/>
  <c r="K9" i="19"/>
  <c r="M9" i="19" s="1"/>
  <c r="N26" i="19" s="1"/>
  <c r="N20" i="19"/>
  <c r="Q20" i="19" s="1"/>
  <c r="M36" i="19" s="1"/>
  <c r="K20" i="19"/>
  <c r="M20" i="19" s="1"/>
  <c r="O19" i="19"/>
  <c r="N19" i="19"/>
  <c r="O9" i="19"/>
  <c r="N9" i="19"/>
  <c r="N14" i="19"/>
  <c r="P14" i="19" s="1"/>
  <c r="O27" i="19" s="1" a="1"/>
  <c r="O27" i="19" s="1"/>
  <c r="K19" i="19"/>
  <c r="M19" i="19" s="1"/>
  <c r="N28" i="19" s="1"/>
  <c r="C41" i="20"/>
  <c r="C39" i="20"/>
  <c r="I24" i="11"/>
  <c r="J24" i="11" s="1"/>
  <c r="Q9" i="19" l="1"/>
  <c r="O26" i="19" s="1"/>
  <c r="L28" i="19"/>
  <c r="L36" i="19"/>
  <c r="L26" i="19"/>
  <c r="Q19" i="19"/>
  <c r="O28" i="19" s="1"/>
  <c r="L27" i="19"/>
  <c r="N27" i="19" a="1"/>
  <c r="N27" i="19" s="1"/>
  <c r="C44" i="20" s="1"/>
  <c r="M27" i="19" a="1"/>
  <c r="M27" i="19" s="1"/>
  <c r="C45" i="20" l="1" a="1"/>
  <c r="C45" i="20" s="1"/>
  <c r="C47" i="20" a="1"/>
  <c r="C47" i="20" s="1"/>
  <c r="M26" i="19"/>
  <c r="M28" i="19"/>
  <c r="C46" i="20" l="1" a="1"/>
  <c r="C46" i="20" s="1"/>
  <c r="E50" i="20"/>
  <c r="E44" i="20" l="1"/>
  <c r="E46" i="20"/>
  <c r="E47" i="20" l="1"/>
  <c r="E45" i="20" l="1"/>
  <c r="I11" i="19" l="1" a="1"/>
  <c r="I11" i="19" s="1"/>
  <c r="C40" i="20" l="1"/>
  <c r="K15" i="19"/>
  <c r="M15" i="19" s="1"/>
  <c r="L35" i="19" s="1"/>
  <c r="K10" i="19"/>
  <c r="M10" i="19" s="1"/>
  <c r="L34" i="19" l="1"/>
  <c r="Q10" i="19"/>
  <c r="M34" i="19" s="1"/>
  <c r="C54" i="20" s="1" a="1"/>
  <c r="C54" i="20" s="1"/>
  <c r="C53" i="20" l="1" a="1"/>
  <c r="C53" i="20" s="1"/>
  <c r="C55" i="20" a="1"/>
  <c r="C55" i="2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<sst xmlns="http://schemas.openxmlformats.org/spreadsheetml/2006/main" count="533" uniqueCount="357">
  <si>
    <t>Jersey Central Power &amp; Light</t>
  </si>
  <si>
    <t>Project Screening Form</t>
  </si>
  <si>
    <t>Website:</t>
  </si>
  <si>
    <t>https://bizsolutions.energysavenj.com/energy-solutions/</t>
  </si>
  <si>
    <t>Email:</t>
  </si>
  <si>
    <t>energysaveNJ@trccompanies.com</t>
  </si>
  <si>
    <t>Phone:</t>
  </si>
  <si>
    <t>866-527-5249</t>
  </si>
  <si>
    <t>Version</t>
  </si>
  <si>
    <t>Introduction</t>
  </si>
  <si>
    <t>RCx Program</t>
  </si>
  <si>
    <t>RCx-Lite Program</t>
  </si>
  <si>
    <t>SEM Program</t>
  </si>
  <si>
    <t>Program Ally Network</t>
  </si>
  <si>
    <t>https://bizsolutions.energysavenj.com/become-a-program-ally/</t>
  </si>
  <si>
    <t>© 2025 TRC Companies, Inc. TRC Companies, Inc. and its affiliates reserve all rights associated with this body of work. Content cannot be edited or replicated without the express, written consent of TRC Companies, Inc. or its affiliates</t>
  </si>
  <si>
    <t>Project Screening Form - General Information</t>
  </si>
  <si>
    <t xml:space="preserve">Customer Company Name: </t>
  </si>
  <si>
    <t>Project Facility Name:</t>
  </si>
  <si>
    <t>Project Facility Address:</t>
  </si>
  <si>
    <t>Project Site Utility Information</t>
  </si>
  <si>
    <t>Program Information</t>
  </si>
  <si>
    <t xml:space="preserve">Gas Provider: </t>
  </si>
  <si>
    <t xml:space="preserve">Service Class: </t>
  </si>
  <si>
    <t xml:space="preserve">Account #: </t>
  </si>
  <si>
    <t xml:space="preserve">Is Customer interested in using financing on this project? </t>
  </si>
  <si>
    <t>Gas Metering type:</t>
  </si>
  <si>
    <t>Electric Metering type:</t>
  </si>
  <si>
    <t>Project Site Building Information</t>
  </si>
  <si>
    <t xml:space="preserve">Facility Type: </t>
  </si>
  <si>
    <t xml:space="preserve"> Primary Space Cooling System </t>
  </si>
  <si>
    <t>Configuration:</t>
  </si>
  <si>
    <t>Building Sector:</t>
  </si>
  <si>
    <t xml:space="preserve">Type: </t>
  </si>
  <si>
    <t>Metering:</t>
  </si>
  <si>
    <t xml:space="preserve">Number of Buildings in Project: </t>
  </si>
  <si>
    <t>Primary Space Heating System</t>
  </si>
  <si>
    <t>Is there industrial process equipment?</t>
  </si>
  <si>
    <t>Project Site Occupancy Schedule</t>
  </si>
  <si>
    <t>Primary Water Heating System</t>
  </si>
  <si>
    <t>From</t>
  </si>
  <si>
    <t>To</t>
  </si>
  <si>
    <t>Monday</t>
  </si>
  <si>
    <t>0:00</t>
  </si>
  <si>
    <t>Tuesday</t>
  </si>
  <si>
    <t>Wednesday</t>
  </si>
  <si>
    <t>Project Dates</t>
  </si>
  <si>
    <t>Thursday</t>
  </si>
  <si>
    <t>Friday</t>
  </si>
  <si>
    <t>Estimated Project Start Date:</t>
  </si>
  <si>
    <t>Saturday</t>
  </si>
  <si>
    <t>Estimated Project End Date:</t>
  </si>
  <si>
    <t>Sunday</t>
  </si>
  <si>
    <t>Percentage of building leased / occupied:</t>
  </si>
  <si>
    <t>Estimate how much of the building is occupied during the above occupancy schedule</t>
  </si>
  <si>
    <t>Project End Date should correspond to either installation of measures or M&amp;V completion</t>
  </si>
  <si>
    <t>Additional Information</t>
  </si>
  <si>
    <t xml:space="preserve">Project in UEZ?: </t>
  </si>
  <si>
    <t>Multifamily Only:</t>
  </si>
  <si>
    <t xml:space="preserve">Project in OZ?: </t>
  </si>
  <si>
    <t>Is property considered low/moderate income (LMI)?</t>
  </si>
  <si>
    <t>Project in OBC?:</t>
  </si>
  <si>
    <t>If yes, what type?</t>
  </si>
  <si>
    <t xml:space="preserve">© 2025 TRC Companies, Inc. TRC Companies, Inc. and its affiliates reserve all rights associated with this body of work. </t>
  </si>
  <si>
    <t>Content cannot be edited or replicated without the express, written consent of TRC Companies, Inc. or its affiliates</t>
  </si>
  <si>
    <r>
      <t xml:space="preserve">BUILDING DETAILS </t>
    </r>
    <r>
      <rPr>
        <b/>
        <i/>
        <sz val="10"/>
        <color theme="0"/>
        <rFont val="Arial"/>
        <family val="2"/>
      </rPr>
      <t>(please complete one row per building in project scope)</t>
    </r>
  </si>
  <si>
    <t>Building Name</t>
  </si>
  <si>
    <t>Function
(Office, Multifamily, Manufacturing, etc.)</t>
  </si>
  <si>
    <t>Square Footage</t>
  </si>
  <si>
    <t>Number of Floors</t>
  </si>
  <si>
    <t>Year Built</t>
  </si>
  <si>
    <t>Average peak kilowatt (kW) demand in the last 12 months</t>
  </si>
  <si>
    <t>Annual Electric Use 
(kWh/yr)</t>
  </si>
  <si>
    <t>Annual Gas (or other fuel Use) (MMBtu/yr)</t>
  </si>
  <si>
    <r>
      <t xml:space="preserve">DWELLING UNITS </t>
    </r>
    <r>
      <rPr>
        <i/>
        <sz val="10"/>
        <color rgb="FFF6F6F7"/>
        <rFont val="Arial"/>
        <family val="2"/>
      </rPr>
      <t>(Multifamily Projects Only)</t>
    </r>
  </si>
  <si>
    <t>Type (1 bedroom, 2 bedroom, etc.)</t>
  </si>
  <si>
    <t>Number of Same Units</t>
  </si>
  <si>
    <t>Square Foot Each</t>
  </si>
  <si>
    <t>TOTAL UNITS:</t>
  </si>
  <si>
    <t>Project Site Overview</t>
  </si>
  <si>
    <t>[Please provide brief overview of the project building/site, including any special circumstances such as on-site renewable systems, multiple utility meters, etc.]</t>
  </si>
  <si>
    <t>HVAC Systems Description</t>
  </si>
  <si>
    <t xml:space="preserve">[Please provide a brief summary of the existing HVAC systems, including domestic hot water systems, approximate age, and general condition. For multifamily facilities note differences betweeen dwelling unit and common area mechanical systems.]
</t>
  </si>
  <si>
    <r>
      <rPr>
        <b/>
        <sz val="11"/>
        <color theme="0"/>
        <rFont val="Arial"/>
        <family val="2"/>
      </rPr>
      <t>HVAC Controls Description</t>
    </r>
    <r>
      <rPr>
        <b/>
        <sz val="12"/>
        <color theme="0"/>
        <rFont val="Arial"/>
        <family val="2"/>
      </rPr>
      <t xml:space="preserve"> </t>
    </r>
  </si>
  <si>
    <t xml:space="preserve">[Please provide details about the energy management system including its capabilities, age and what it currently controls. Describe any control systems in place for these systems (Building Management Systems, thermostats, pneumatics, etc.) and any history associated with replacement or major maintenance, etc.]
</t>
  </si>
  <si>
    <t>Lighting and Lighting Controls Description</t>
  </si>
  <si>
    <t xml:space="preserve">[Please provide general lighting fixture type throughout building, approximate age, and general condition. Note any existing lighting controls, age, and general condition.]
</t>
  </si>
  <si>
    <t>Envelope Description</t>
  </si>
  <si>
    <t>[Briefly describe your knowledge of the building envelope. Is there any insulation? Have there been any improvements in the past to increase comfort or reduce energy costs (e.g. insulation or air sealing)? Any history of occupant complaints related to comfort? Briefly describe the windows, doors, and roofs, including their age and general condition.]</t>
  </si>
  <si>
    <t>Other Equipment Description</t>
  </si>
  <si>
    <t xml:space="preserve">[Please describe any other major energy consuming equipment, approximate age, and general condition. E.g. kitchen equipment, laundry facilities, industrial or process equipment, pumps]
</t>
  </si>
  <si>
    <t>Planned Renovations/Upgrades</t>
  </si>
  <si>
    <t>[Is there any particular equipment the customer would like to replace or upgrade? Any imminent renovations or upgrades outside of this project scope?]</t>
  </si>
  <si>
    <t>Recent Energy Audits</t>
  </si>
  <si>
    <t>[Have there been any planned or previous energy audits, or are there any current energy audits, engineering studies or energy efficiency plans, conducted or about to be conducted at this facility? If so, please provide information as to when and what action was taken or what plans are being considered to implement recommendations.]</t>
  </si>
  <si>
    <t>Additional Notes</t>
  </si>
  <si>
    <t>Retrocommissioning (RCx) Project Screening Form</t>
  </si>
  <si>
    <t>Facility Eligibility</t>
  </si>
  <si>
    <t>Response</t>
  </si>
  <si>
    <t>Notes / Detail (Optional):</t>
  </si>
  <si>
    <t>Is the building &gt; 100,000 square feet?</t>
  </si>
  <si>
    <t>Does the building operate at least 5 days per week and at least 40 hours per week?</t>
  </si>
  <si>
    <t>Has the building undergone a retro-commissioning or major energy upgrade in the past 3 years?</t>
  </si>
  <si>
    <t>Is the building enrolled in any other utility-sponsored commissioning or energy management program?</t>
  </si>
  <si>
    <t>Energy Use Profile</t>
  </si>
  <si>
    <t>Is the customer's peak demand greater than 300 kW?</t>
  </si>
  <si>
    <t>Does the facility have at least 12 months of recent utility billing data available?</t>
  </si>
  <si>
    <t>Is whole-building interval data available (e.g., from an AMI meter or BMS)?</t>
  </si>
  <si>
    <t>Is there evidence of high energy use intensity (EUI) or upward trending energy consumption?</t>
  </si>
  <si>
    <t>Are there unusual / unexpected consumption patterns in monthly utlity bills?</t>
  </si>
  <si>
    <t>Is the customer concerned with high utility bill costs?</t>
  </si>
  <si>
    <t>Have there been any planned or previous energy audits, or are there any current energy audits, engineering studies or energy efficiency plans, conducted or about to be conducted at this facility? If so, please provide information as to when and what action was taken or what plans are being considered to implement. recommendations</t>
  </si>
  <si>
    <t>System Eligibility</t>
  </si>
  <si>
    <t>Does the facility have a Building Automation System (BAS) or Energy Management System (EMS)?</t>
  </si>
  <si>
    <t>Are major HVAC and control systems at least 3–5 years old and operating regularly?</t>
  </si>
  <si>
    <t>Are there known system operation issues that have not been resolved?</t>
  </si>
  <si>
    <t>Are there known tenant comfort issues that have not been resolved?</t>
  </si>
  <si>
    <t>Savings Potential</t>
  </si>
  <si>
    <t>Does the customer have an annual electric usage &gt; 1,000,000 kWh?</t>
  </si>
  <si>
    <t>Does the customer have an annual electric usage &gt; 5,000,000 kWh?</t>
  </si>
  <si>
    <t>Are there known operational issues or deferred maintenance opportunities?</t>
  </si>
  <si>
    <t>Is there a reasonable expectation of achieving at least 5% energy savings through low/no-cost measures?</t>
  </si>
  <si>
    <t>Is the customer open to implementing behavioral or control strategies to reduce usage?</t>
  </si>
  <si>
    <t>Provide a potential energy savings target (kWh) based on available information.</t>
  </si>
  <si>
    <t>annual kWh</t>
  </si>
  <si>
    <t>Provide a potential energy savings target (%) based on available information.</t>
  </si>
  <si>
    <t>annual kWh % reduction</t>
  </si>
  <si>
    <t xml:space="preserve">Note that savings targets may be revised prior to approval of the site investigation study. </t>
  </si>
  <si>
    <t>Has this facility had any past, current, or planned energy audits, engineering studies, or energy efficiency plans? If yes, please provide details on when they occurred and any actions taken or being considered.</t>
  </si>
  <si>
    <t>Organizational Readiness</t>
  </si>
  <si>
    <t>Does the customer have multiple sites or a large campus with ongoing energy use?</t>
  </si>
  <si>
    <t>Is there a designated Energy Manager or sustainability lead?</t>
  </si>
  <si>
    <t>Is the customer willing to form an internal energy team?</t>
  </si>
  <si>
    <t>Can the customer commit to participating in regular cohort meetings and workshops?</t>
  </si>
  <si>
    <t>Will executive leadership support engagement over a 1–2 year period?</t>
  </si>
  <si>
    <t>Does the customer have a goal or mandate related to decarbonization or carbon tracking?</t>
  </si>
  <si>
    <t>Is the customer open to continuous improvement processes (e.g., energy tracking, goal setting, action plans)?</t>
  </si>
  <si>
    <t>Does the customer have an annual electric usage &gt; 2,500,000 kWh?</t>
  </si>
  <si>
    <t>Are there significant operational, behavioral, or system-level opportunities for savings?</t>
  </si>
  <si>
    <t>Cooling Systems</t>
  </si>
  <si>
    <t>Heating Systems</t>
  </si>
  <si>
    <t xml:space="preserve">Yes </t>
  </si>
  <si>
    <t>Sector</t>
  </si>
  <si>
    <t>Gas Companies</t>
  </si>
  <si>
    <t>Metering Type</t>
  </si>
  <si>
    <t>Configuration</t>
  </si>
  <si>
    <t>OBC type</t>
  </si>
  <si>
    <t>LMI type</t>
  </si>
  <si>
    <t>Electric</t>
  </si>
  <si>
    <t>Natural Gas</t>
  </si>
  <si>
    <t>No</t>
  </si>
  <si>
    <t>Commercial</t>
  </si>
  <si>
    <t>Elizabethtown Gas</t>
  </si>
  <si>
    <t>Master/Central</t>
  </si>
  <si>
    <t>Central system</t>
  </si>
  <si>
    <t>N/A</t>
  </si>
  <si>
    <t>OBC</t>
  </si>
  <si>
    <t>Gas (Absorption Chiller)</t>
  </si>
  <si>
    <t>Industrial</t>
  </si>
  <si>
    <t>New Jersey Natural Gas</t>
  </si>
  <si>
    <t>Direct/Tenant</t>
  </si>
  <si>
    <t>Individual systems</t>
  </si>
  <si>
    <t>M</t>
  </si>
  <si>
    <t>UEZ</t>
  </si>
  <si>
    <t>Heat Pump</t>
  </si>
  <si>
    <t>Fuel Oil</t>
  </si>
  <si>
    <t>Municipal</t>
  </si>
  <si>
    <t>PSE&amp;G</t>
  </si>
  <si>
    <t>Both Master and Direct</t>
  </si>
  <si>
    <t>Not sure</t>
  </si>
  <si>
    <t>LIM</t>
  </si>
  <si>
    <t>OZ</t>
  </si>
  <si>
    <t>None</t>
  </si>
  <si>
    <t>Propane</t>
  </si>
  <si>
    <t>County</t>
  </si>
  <si>
    <t>South Jersey Gas</t>
  </si>
  <si>
    <t>Submeter</t>
  </si>
  <si>
    <t>LI</t>
  </si>
  <si>
    <t xml:space="preserve">Census Tract </t>
  </si>
  <si>
    <t>State</t>
  </si>
  <si>
    <t>LIMLE</t>
  </si>
  <si>
    <t xml:space="preserve">Designated through affordable housing program </t>
  </si>
  <si>
    <t>Federal</t>
  </si>
  <si>
    <t>LILE</t>
  </si>
  <si>
    <t>Other</t>
  </si>
  <si>
    <t>Multifamily (Non-government)</t>
  </si>
  <si>
    <t>MLE</t>
  </si>
  <si>
    <t>Multifamily (Government)</t>
  </si>
  <si>
    <t>Non-profit</t>
  </si>
  <si>
    <t>Retrocommissioning Lite (RCx-Lite) Project Screening Form</t>
  </si>
  <si>
    <t>Strategic Energy Management (SEM) Project Screening Form</t>
  </si>
  <si>
    <t>Program and Technical Guidelines</t>
  </si>
  <si>
    <t>MBCx Projects Only</t>
  </si>
  <si>
    <t>Does the facility have an existing, functional Building Automation System (BAS)?</t>
  </si>
  <si>
    <t xml:space="preserve">Is the BAS BACnet-based with Direct Digital Control (DDC)? </t>
  </si>
  <si>
    <t>Has the customer committed to participating in MBCx for at least 18 months following software integration, via a signed agreement with the program ally</t>
  </si>
  <si>
    <t>Does the software support real-time data acquistion and storage?</t>
  </si>
  <si>
    <r>
      <t xml:space="preserve">Can the software trend and archive high-frequency data at </t>
    </r>
    <r>
      <rPr>
        <sz val="9"/>
        <rFont val="Aptos Narrow"/>
        <family val="2"/>
      </rPr>
      <t>≤</t>
    </r>
    <r>
      <rPr>
        <sz val="8.1"/>
        <rFont val="Arial"/>
        <family val="2"/>
      </rPr>
      <t>5-minute intervals?</t>
    </r>
  </si>
  <si>
    <t>Is the software compatible with open protocols (e.g., BACnet/IP, Modbus)?</t>
  </si>
  <si>
    <t>Does the software have Fault Detection and Diagnostics (FDD) capabilities?</t>
  </si>
  <si>
    <t>Does the software provide visualization dashboards (e.g., performance charts, alerts)?</t>
  </si>
  <si>
    <t>Does the software offer role-based user access and maintain audit trails?</t>
  </si>
  <si>
    <t>Does the software comply with secure data handling standards (e.g., SOC 2 Type II)?</t>
  </si>
  <si>
    <t>Does the software use a standardized data mapping methodology (e.g., Haystack, Brick)?</t>
  </si>
  <si>
    <t>Does the software perform data integrity checks (e.g., detect missing points or stale data)?</t>
  </si>
  <si>
    <t>Is time synchronization maintained between the BAS and MBCx software?</t>
  </si>
  <si>
    <t>Is there a  process for resolving IT/cybersecurity hurdles (e.g., VPNs, firewalls, third-party access)?</t>
  </si>
  <si>
    <t>Is a temporary data logging solution available if BAS integration is delayed?</t>
  </si>
  <si>
    <t xml:space="preserve">Air Compressor Optimization and Leak Projects Only </t>
  </si>
  <si>
    <t>Does the project involve an existing and operational compressed air system?</t>
  </si>
  <si>
    <t>Are the proposed measures focues on operational and maintenace improvements (e.g., leak detection and repair, pressure setpoint optimization, load/unload control adjustments, operating schedule adjustments, elimination of inappropriate uses, header or zone balancing?</t>
  </si>
  <si>
    <t xml:space="preserve">Will the project achieve annual savings greater than 25,000 kWh? </t>
  </si>
  <si>
    <t>Does the project exclude major equipment replacements (no new compressors, dryers, controls, recievers)?</t>
  </si>
  <si>
    <t>Is the customer's peak demand greater than 200 kW?</t>
  </si>
  <si>
    <t>Version 1.1 - October 1, 2025</t>
  </si>
  <si>
    <t>Energy Management</t>
  </si>
  <si>
    <t>This document provides comprehensive technical guidelines to support the successful implementation of energy efficiency measures in the Energy Management Program. The guidelines provide details on general program requirements, requirements specific to each subprogram (RCx, RCx-Lite, and SEM), calculation guidelines, and M&amp;V requirements. 
Because these are new program offerings, there may be periodic updates and additions to technical guidelines. Prior to beginning a project, please download the latest version or request an update from the Program Manager.</t>
  </si>
  <si>
    <t>With the exception of RCx-Lite, customers must work with an approved Program Ally to go through the Energy Management program. The JCP&amp;L website maintains a list of Program Allies pre-approved to participate in the all programs. 
If your company is interested in becoming a Program Ally please click the following link to review, complete, and submit an application and signed participation agreement.</t>
  </si>
  <si>
    <r>
      <rPr>
        <b/>
        <u/>
        <sz val="10"/>
        <color rgb="FF149946"/>
        <rFont val="Arial"/>
        <family val="2"/>
      </rPr>
      <t>Project Eligibility Requirements (All Projects)</t>
    </r>
    <r>
      <rPr>
        <sz val="10"/>
        <rFont val="Arial"/>
        <family val="2"/>
      </rPr>
      <t xml:space="preserve">
1. The customer must be a commercial or industrial building within the JCP&amp;L territory
2.  The building must have a minimum peak demand of 200 kW
3.  The building floor area must exceed 100,000 square feet
4.  The first-year project savings must exceed 200,000 kWh
5.  The facility is not a new construction building and must not have been commissioned in the last 3 years
6.  The project should have potential for significant energy savings, with agreement the customer will implement all upgrades identified during investigation that have a 2-year payback or less
7.  The customer must use an approved RCx Program Ally
8.  Program Incentives and requirements are defined at the time of submission of the application. 
</t>
    </r>
    <r>
      <rPr>
        <b/>
        <u/>
        <sz val="10"/>
        <color rgb="FF149946"/>
        <rFont val="Arial"/>
        <family val="2"/>
      </rPr>
      <t>Additional Project Eligibility Requirements (for MBCx Only)</t>
    </r>
    <r>
      <rPr>
        <sz val="10"/>
        <rFont val="Arial"/>
        <family val="2"/>
      </rPr>
      <t xml:space="preserve">
1. The facility must have an existing, functional Building Automation System (BAS).
2. A BACnet-based BAS with Direct Digital Control (DDC) is strongly recommended to enable robust integration and automated data collection.
3. The customer must commit to participating in MBCx for a minimum of 18 months following software integration, via a signed agreement with the Program Ally.
Any exception to the above requirements requires approval from the Program Manager and/or JCP&amp;L.
</t>
    </r>
    <r>
      <rPr>
        <b/>
        <u/>
        <sz val="10"/>
        <color rgb="FF002060"/>
        <rFont val="Arial"/>
        <family val="2"/>
      </rPr>
      <t>Customer Incentives</t>
    </r>
    <r>
      <rPr>
        <sz val="10"/>
        <rFont val="Arial"/>
        <family val="2"/>
      </rPr>
      <t xml:space="preserve">
Up to $0.30/kWh for non-lighting, $0.16/kWh for lighting, and $0.40/therm, covering up to 70% of the project cost.
</t>
    </r>
    <r>
      <rPr>
        <b/>
        <u/>
        <sz val="10"/>
        <color rgb="FF7030A0"/>
        <rFont val="Arial"/>
        <family val="2"/>
      </rPr>
      <t>Program Ally Incentives</t>
    </r>
    <r>
      <rPr>
        <sz val="10"/>
        <rFont val="Arial"/>
        <family val="2"/>
      </rPr>
      <t xml:space="preserve">
</t>
    </r>
    <r>
      <rPr>
        <u/>
        <sz val="10"/>
        <color rgb="FF7030A0"/>
        <rFont val="Arial"/>
        <family val="2"/>
      </rPr>
      <t>Site Investigation Phase</t>
    </r>
    <r>
      <rPr>
        <sz val="10"/>
        <rFont val="Arial"/>
        <family val="2"/>
      </rPr>
      <t xml:space="preserve">
Up to $0.10/kWh and up to $1.20/therm, capped at 30% of RCx services. 
</t>
    </r>
    <r>
      <rPr>
        <u/>
        <sz val="10"/>
        <color rgb="FF7030A0"/>
        <rFont val="Arial"/>
        <family val="2"/>
      </rPr>
      <t>Measurement and Verification Phase</t>
    </r>
    <r>
      <rPr>
        <sz val="10"/>
        <rFont val="Arial"/>
        <family val="2"/>
      </rPr>
      <t xml:space="preserve">
Tier 1 (Savings Below Study Target): Up to $0.15/kWh and up to $1.20/therm 
Tier 2 (Savings at or above Study Target): Up to $0.20/kWh and up to $1.20/therm 
Capped at 40% of RCx services cost. </t>
    </r>
  </si>
  <si>
    <r>
      <rPr>
        <b/>
        <u/>
        <sz val="10"/>
        <color rgb="FF149946"/>
        <rFont val="Arial"/>
        <family val="2"/>
      </rPr>
      <t>Project Eligibility Requirements</t>
    </r>
    <r>
      <rPr>
        <sz val="10"/>
        <rFont val="Arial"/>
        <family val="2"/>
      </rPr>
      <t xml:space="preserve">
1.  The customer must be a commercial or industrial building within the JCP&amp;L territory
2.  The building must have a minimum peak demand of 300 kW (exceptions may apply)
3.  The first-year project savings must exceed 200,000 kWh
4.  Commitment from executive leadership to make employees and resources available to prioritize energy efficiency.
5.  The customer must use an approved SEM Program Ally
Any exception to the above requirements requires approval from the Program Manager and/or JCP&amp;L.
</t>
    </r>
    <r>
      <rPr>
        <b/>
        <u/>
        <sz val="10"/>
        <color rgb="FF002060"/>
        <rFont val="Arial"/>
        <family val="2"/>
      </rPr>
      <t>Customer Incentives</t>
    </r>
    <r>
      <rPr>
        <sz val="10"/>
        <rFont val="Arial"/>
        <family val="2"/>
      </rPr>
      <t xml:space="preserve">
Up to $0.30/kWh and $0.50/therm, covering up to 70% of the project cost.
</t>
    </r>
    <r>
      <rPr>
        <b/>
        <sz val="10"/>
        <color rgb="FF7030A0"/>
        <rFont val="Arial"/>
        <family val="2"/>
      </rPr>
      <t xml:space="preserve">Program Ally Incentives
</t>
    </r>
    <r>
      <rPr>
        <sz val="10"/>
        <rFont val="Arial"/>
        <family val="2"/>
      </rPr>
      <t xml:space="preserve">
</t>
    </r>
    <r>
      <rPr>
        <u/>
        <sz val="10"/>
        <color rgb="FF7030A0"/>
        <rFont val="Arial"/>
        <family val="2"/>
      </rPr>
      <t>SEM Action Plan Phase</t>
    </r>
    <r>
      <rPr>
        <sz val="10"/>
        <rFont val="Arial"/>
        <family val="2"/>
      </rPr>
      <t xml:space="preserve">
Up to $0.10/kWh. Capped at 30% of SEM services. 
</t>
    </r>
    <r>
      <rPr>
        <u/>
        <sz val="10"/>
        <color rgb="FF7030A0"/>
        <rFont val="Arial"/>
        <family val="2"/>
      </rPr>
      <t>Measurement and Verification Phase</t>
    </r>
    <r>
      <rPr>
        <sz val="10"/>
        <rFont val="Arial"/>
        <family val="2"/>
      </rPr>
      <t xml:space="preserve">
Tier 1 (Savings Below Study Target): Up to $0.15/kWh and up to $1.20/therm 
Tier 2 (Savings at or above Study Target): Up to $0.20/kWh and up to $1.20/therm 
Capped at 40% of SEM services cost. </t>
    </r>
  </si>
  <si>
    <r>
      <t xml:space="preserve">The JCP&amp;L Energy Management Project Screening Form allows JCP&amp;L to collect information for new projects in accordance with the Energy Management Program Guidelines. The form is designed to provide Program Allies and program staff the necessary information and data collection needs to participate in the program. 
</t>
    </r>
    <r>
      <rPr>
        <b/>
        <u/>
        <sz val="10"/>
        <color rgb="FF149946"/>
        <rFont val="Arial"/>
        <family val="2"/>
      </rPr>
      <t>Instructions:</t>
    </r>
    <r>
      <rPr>
        <sz val="10"/>
        <color rgb="FF000000"/>
        <rFont val="Arial"/>
        <family val="2"/>
      </rPr>
      <t xml:space="preserve">
1.  On the "General Information" tab, input the project data into all grey shaded fields. Some input cells contain drop down menus with a list of entry choices for that particular field.
2.  Enter building details in the "Building Detail" tab.  
3.  Enter the appropriate information for existing facility equipment in the "Equipment Detail" tab, to your best ability. This tab is optional for the RCx-Lite program.
4.  Complete the "Screening" tab corresponding to the project in which you are applying. For example, if applying to the RCx program, please complete the "RCx Screening" tab. Note that answering "No" or "Not Sure" or a question does not disqualify a project. 
5.  Upload this completed form to the Energy Management Online Application Portal along with the other required information and submit application.</t>
    </r>
  </si>
  <si>
    <t>https://bizsolutions.energysavenj.com/wp-content/uploads/2025/10/JCPL-T2-Energy-Management-Program-and-Technical-Guidelines.pdf</t>
  </si>
  <si>
    <r>
      <rPr>
        <b/>
        <u/>
        <sz val="10"/>
        <color rgb="FF149946"/>
        <rFont val="Arial"/>
        <family val="2"/>
      </rPr>
      <t>Project Eligibility Requirements</t>
    </r>
    <r>
      <rPr>
        <sz val="10"/>
        <rFont val="Arial"/>
        <family val="2"/>
      </rPr>
      <t xml:space="preserve">
1.  The customer must be a commercial or industrial building within the JCP&amp;L territory
2.  The first-year project savings must exceed 25,000 kWh
3.  The facility is not a new construction building and must not have been commissioned in the last 3 years
4.  The project should have potential for significant energy savings, with agreement the customer will implement all upgrades identified during investigation that have a 2-year payback or less
5.  The customer may use any Program Ally.
6.  Program Incentives and requirements are defined at the time of submission of the application.
7.  Program Ally is only eligible for an incentive through the Study Pathway.
Any exception to the above requirements requires approval from the Program Manager and/or JCP&amp;L.
</t>
    </r>
    <r>
      <rPr>
        <b/>
        <u/>
        <sz val="10"/>
        <color rgb="FF002060"/>
        <rFont val="Arial"/>
        <family val="2"/>
      </rPr>
      <t>Customer Incentives</t>
    </r>
    <r>
      <rPr>
        <sz val="10"/>
        <rFont val="Arial"/>
        <family val="2"/>
      </rPr>
      <t xml:space="preserve">
Up to $0.30/kWh for non-lighting, $0.16/kWh for lighting, and $0.40/therm, covering up to 70% of the project cost.
</t>
    </r>
    <r>
      <rPr>
        <b/>
        <u/>
        <sz val="10"/>
        <color rgb="FF7030A0"/>
        <rFont val="Arial"/>
        <family val="2"/>
      </rPr>
      <t xml:space="preserve">Program Ally Incentives </t>
    </r>
    <r>
      <rPr>
        <b/>
        <i/>
        <u/>
        <sz val="10"/>
        <color rgb="FF7030A0"/>
        <rFont val="Arial"/>
        <family val="2"/>
      </rPr>
      <t>(Study Pathway Only)</t>
    </r>
    <r>
      <rPr>
        <sz val="10"/>
        <rFont val="Arial"/>
        <family val="2"/>
      </rPr>
      <t xml:space="preserve">
</t>
    </r>
    <r>
      <rPr>
        <u/>
        <sz val="10"/>
        <color rgb="FF7030A0"/>
        <rFont val="Arial"/>
        <family val="2"/>
      </rPr>
      <t xml:space="preserve">Site Investigation Phase
</t>
    </r>
    <r>
      <rPr>
        <sz val="10"/>
        <rFont val="Arial"/>
        <family val="2"/>
      </rPr>
      <t xml:space="preserve">Up to $0.10/kWh and $0.40/therm. Capped at 30% of RCx-Lite services. 
</t>
    </r>
    <r>
      <rPr>
        <u/>
        <sz val="10"/>
        <color rgb="FF7030A0"/>
        <rFont val="Arial"/>
        <family val="2"/>
      </rPr>
      <t xml:space="preserve">Verification Phase
</t>
    </r>
    <r>
      <rPr>
        <sz val="10"/>
        <rFont val="Arial"/>
        <family val="2"/>
      </rPr>
      <t xml:space="preserve">Up to $0.10/kWh and $0.40/therm. Capped at 40% of RCx-Lite services. </t>
    </r>
  </si>
  <si>
    <t>Will pre-installation measurement and verification be performed for at least two (2) weeks?</t>
  </si>
  <si>
    <t>Will post-installation measurement and verification be performed for at least two (2) weeks?</t>
  </si>
  <si>
    <t>Does this project require incentives to cover costs associated with technical studies, audits, and M&amp;V?</t>
  </si>
  <si>
    <t>Savings and Study Potential</t>
  </si>
  <si>
    <t xml:space="preserve">Will the project achieve annual savings greater than 500,000 kWh? </t>
  </si>
  <si>
    <t>Which Energy Management program are you intending to pursue?</t>
  </si>
  <si>
    <t>Project Start Date should correspond to the initiation of an Energy Management study.</t>
  </si>
  <si>
    <t>JCP&amp;L - Energy Solutions Incentive Calculator</t>
  </si>
  <si>
    <t>Version 1.1</t>
  </si>
  <si>
    <t>Last Updated October 1, 2025</t>
  </si>
  <si>
    <t>Instructions</t>
  </si>
  <si>
    <t>1) Select the Program Type (RCx, RCx-Lite, SEM).</t>
  </si>
  <si>
    <t>2) Enter the project cost, service cost, and baseline consumption.</t>
  </si>
  <si>
    <t>3) Users can enter estimtaed savings in kWh and therms (cells C25, C26, C28) or enter percent reduction targets (cells C29, C30, C31).</t>
  </si>
  <si>
    <t>4) Review the calculated savings and incentive values below.</t>
  </si>
  <si>
    <t>5) Notes next to each incentive provide context based on the selected Viewer and Program Type.</t>
  </si>
  <si>
    <t>Key Inputs</t>
  </si>
  <si>
    <t>Program Type</t>
  </si>
  <si>
    <t>RCx</t>
  </si>
  <si>
    <t>Pathway (only for RCx-Lite)</t>
  </si>
  <si>
    <t>Study</t>
  </si>
  <si>
    <t>Project Cost (excluding Program Ally Service Fees)</t>
  </si>
  <si>
    <t>Program Ally Services Fees</t>
  </si>
  <si>
    <t>Annual Baseline Electricity Consumption (kWh)</t>
  </si>
  <si>
    <t>Annual Baseline Natural Gas Consumption (Therm)</t>
  </si>
  <si>
    <t>Estimated Total Electricity Savings (kWh)</t>
  </si>
  <si>
    <t>Estimated Lighting Savings (kWh)</t>
  </si>
  <si>
    <t>Estimated Non-Lighting Savings (kWh)</t>
  </si>
  <si>
    <t>Estimated Natural Gas Savings (Therms)</t>
  </si>
  <si>
    <t>Electricity Reduction Target (%)</t>
  </si>
  <si>
    <t>Lighting Reduction Target (% of Total Electric Consumption)</t>
  </si>
  <si>
    <t>Natural Gas Reduction Target (%)</t>
  </si>
  <si>
    <t>% of kWh Savings Target Realized (Anticipated)</t>
  </si>
  <si>
    <t>% of Therm Savings Target Realized (Anticipated)</t>
  </si>
  <si>
    <t>Referral Project Electric Savings (kWh)</t>
  </si>
  <si>
    <t>Calculated Savings</t>
  </si>
  <si>
    <t>Total Electricity Savings (kWh)</t>
  </si>
  <si>
    <t>Lighting Savings (kWh)</t>
  </si>
  <si>
    <t>Therm Savings (Therm)</t>
  </si>
  <si>
    <t>Calculated Program Ally Incentives</t>
  </si>
  <si>
    <t>Milestone 2: M&amp;V Incentive</t>
  </si>
  <si>
    <t>Estimated Total Project Incentive</t>
  </si>
  <si>
    <t>Maximum Potential Project Incentive</t>
  </si>
  <si>
    <t>Milestone 3: Referral Bonus</t>
  </si>
  <si>
    <t>Calculated Customer Incentives</t>
  </si>
  <si>
    <t>Estimated Total Incentive</t>
  </si>
  <si>
    <t>Disclaimer</t>
  </si>
  <si>
    <t>© 2025 TRC Companies, Inc. TRC Companies, Inc. and its affiliates reserve all rights associated with this body of work. Content cannot be edited or replicated without the express, written consent of TRC Companies, Inc. or its affiliates.</t>
  </si>
  <si>
    <t>Reference Values</t>
  </si>
  <si>
    <t>Backend Logic</t>
  </si>
  <si>
    <t>CalculatedValues</t>
  </si>
  <si>
    <t>RCxOutputs</t>
  </si>
  <si>
    <t xml:space="preserve">Milestone Name </t>
  </si>
  <si>
    <t>Incentive Type</t>
  </si>
  <si>
    <t>RCx-Lite</t>
  </si>
  <si>
    <t>SEM</t>
  </si>
  <si>
    <t xml:space="preserve">Calculated Values </t>
  </si>
  <si>
    <t>Output</t>
  </si>
  <si>
    <t>EnergyIncentiveM1</t>
  </si>
  <si>
    <t>SPIncentiveM1</t>
  </si>
  <si>
    <t>ActualIncentiveM1</t>
  </si>
  <si>
    <t>Tier1EnergyIncentiveM2</t>
  </si>
  <si>
    <t>Tier2EnergyIncentiveM2</t>
  </si>
  <si>
    <t>ActualIncentiveM2</t>
  </si>
  <si>
    <t>PA Site Investigation Study</t>
  </si>
  <si>
    <t>Electric Incentive Rate</t>
  </si>
  <si>
    <t>Total Electric Savings (kWh)</t>
  </si>
  <si>
    <t>Gas Incentive Rate</t>
  </si>
  <si>
    <t>Total Therm Savings (therm)</t>
  </si>
  <si>
    <t xml:space="preserve">Services Cost Cap </t>
  </si>
  <si>
    <t>% of kWh Savings Realized</t>
  </si>
  <si>
    <t>RCxLiteOutputs</t>
  </si>
  <si>
    <t>PA SEM Action Plan</t>
  </si>
  <si>
    <t>% of Therm Savings Realized</t>
  </si>
  <si>
    <t>EnergyIncentiveM2</t>
  </si>
  <si>
    <t>SPIncentiveM2</t>
  </si>
  <si>
    <t>PA M&amp;V Tier 1</t>
  </si>
  <si>
    <t>PA M&amp;V Tier 2</t>
  </si>
  <si>
    <t>StudyOptions</t>
  </si>
  <si>
    <t>PA M&amp;V</t>
  </si>
  <si>
    <t>Study Options (RCx-Lite)</t>
  </si>
  <si>
    <t>SEMOutputs</t>
  </si>
  <si>
    <t>Services Cost Cap</t>
  </si>
  <si>
    <t xml:space="preserve">Custom </t>
  </si>
  <si>
    <t>Customer Installation</t>
  </si>
  <si>
    <t>Non-Lighting Incentive Rate</t>
  </si>
  <si>
    <t>Lighting Incentive Rate</t>
  </si>
  <si>
    <t>-</t>
  </si>
  <si>
    <t xml:space="preserve">Project Cost Cap </t>
  </si>
  <si>
    <t>Frontend View</t>
  </si>
  <si>
    <t>Partial Payment</t>
  </si>
  <si>
    <t>ProgramAllyView</t>
  </si>
  <si>
    <t>ProgramType</t>
  </si>
  <si>
    <t>MaxPotentialIncentive</t>
  </si>
  <si>
    <t>EstimatedIncentive</t>
  </si>
  <si>
    <t>Milestone 1</t>
  </si>
  <si>
    <t>Milestone 2</t>
  </si>
  <si>
    <t>Customer 6-12 Month Engagement</t>
  </si>
  <si>
    <t>Incentive Cap</t>
  </si>
  <si>
    <t>CustomerView</t>
  </si>
  <si>
    <t>IncentiveM1</t>
  </si>
  <si>
    <t>IncentiveM2</t>
  </si>
  <si>
    <t>Content cannot be edited or replicated without the express, written consent of TRC Companies, Inc. or its affiliates.</t>
  </si>
  <si>
    <t>Program Ally</t>
  </si>
  <si>
    <t>IncentiveLogic</t>
  </si>
  <si>
    <t>Customer</t>
  </si>
  <si>
    <t>Milestone</t>
  </si>
  <si>
    <t>kWhRate</t>
  </si>
  <si>
    <t>ThermRate</t>
  </si>
  <si>
    <t>LightingRate</t>
  </si>
  <si>
    <t>CostCap</t>
  </si>
  <si>
    <t>PartialPayment</t>
  </si>
  <si>
    <t>RCx - PA</t>
  </si>
  <si>
    <t>Site Study</t>
  </si>
  <si>
    <t>M&amp;V Tier 1</t>
  </si>
  <si>
    <t>M&amp;V Tier 2</t>
  </si>
  <si>
    <t>RCx - Customer</t>
  </si>
  <si>
    <t>Install &amp; M&amp;V</t>
  </si>
  <si>
    <t>RCx-Lite - PA</t>
  </si>
  <si>
    <t>M&amp;V</t>
  </si>
  <si>
    <t>RCx-Lite - Customer</t>
  </si>
  <si>
    <t>Install</t>
  </si>
  <si>
    <t>SEM - PA</t>
  </si>
  <si>
    <t>Action Plan</t>
  </si>
  <si>
    <t>SEM - Customer</t>
  </si>
  <si>
    <t>M&amp;V &amp; Engagement</t>
  </si>
  <si>
    <t>Referral Bonus</t>
  </si>
  <si>
    <t xml:space="preserve">Milestone </t>
  </si>
  <si>
    <t>Rate</t>
  </si>
  <si>
    <t>RCx/RCx-Lite/SEM: PA</t>
  </si>
  <si>
    <t>Incentive values shown are preliminary estimates only and do not represent a commitment of funds. Actual eligibility and amounts are subject to application review, program rules, available funding, and verification of installed equipment and savings. Incentives may be adjusted based on project review and measurement &amp; verification (M&amp;V). JCP&amp;L and TRC are not liable for errors in inputs, calculations, or assumptions provided by users. Final incentive approval will be issued in writing. Incentive rates are subject to change.</t>
  </si>
  <si>
    <r>
      <rPr>
        <b/>
        <sz val="9"/>
        <color rgb="FF5700CA"/>
        <rFont val="Arial"/>
        <family val="2"/>
      </rPr>
      <t>Referral Bonus:</t>
    </r>
    <r>
      <rPr>
        <b/>
        <sz val="9"/>
        <color theme="5"/>
        <rFont val="Arial"/>
        <family val="2"/>
      </rPr>
      <t xml:space="preserve"> </t>
    </r>
    <r>
      <rPr>
        <sz val="9"/>
        <rFont val="Arial"/>
        <family val="2"/>
      </rPr>
      <t>Program allies who identify additional measures during the site investigation study phase may be eligible for a referal bonus after successful completion in another JCP&amp;L program such as Prescriptive, Custom, or Engineered Solutions.</t>
    </r>
  </si>
  <si>
    <t>% of Lighting Savings Realized</t>
  </si>
  <si>
    <t>% of Lighting Savings Target Realized (Anticipated)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</si>
</sst>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_(&quot;$&quot;* \(#,##0.00\);_(&quot;$&quot;* &quot;-&quot;??_);_(@_)"/>
    <numFmt numFmtId="43" formatCode="_(* #,##0.00_);_(* \(#,##0.00\);_(* &quot;-&quot;??_);_(@_)"/>
    <numFmt numFmtId="164" formatCode="[&lt;=9999999]###\-####;\(###\)\ ###\-####"/>
    <numFmt numFmtId="165" formatCode="&quot;$&quot;#,##0.00"/>
    <numFmt numFmtId="166" formatCode="[$-F400]h:mm:ss\ AM/PM"/>
    <numFmt numFmtId="167" formatCode="_(* #,##0.000_);_(* \(#,##0.000\);_(* &quot;-&quot;???_);_(@_)"/>
    <numFmt numFmtId="168" formatCode="_(* #,##0_);_(* \(#,##0\);_(* &quot;-&quot;??_);_(@_)"/>
    <numFmt numFmtId="169" formatCode="&quot;$&quot;#,##0"/>
  </numFmts>
  <fonts count="69" x14ac:knownFonts="1">
    <font>
      <sz val="11"/>
      <color theme="1"/>
      <name val="Calibri"/>
      <family val="2"/>
      <scheme val="minor"/>
    </font>
    <font>
      <sz val="11"/>
      <color theme="1"/>
      <name val="Calibri"/>
      <family val="2"/>
      <scheme val="minor"/>
    </font>
    <font>
      <b/>
      <sz val="24"/>
      <color rgb="FF0070C0"/>
      <name val="Arial Narrow"/>
      <family val="2"/>
    </font>
    <font>
      <sz val="18"/>
      <color theme="1"/>
      <name val="Arial Narrow"/>
      <family val="2"/>
    </font>
    <font>
      <b/>
      <sz val="18"/>
      <color rgb="FF029035"/>
      <name val="Arial Narrow"/>
      <family val="2"/>
    </font>
    <font>
      <sz val="18"/>
      <color rgb="FF147BD1"/>
      <name val="Arial Narrow"/>
      <family val="2"/>
    </font>
    <font>
      <sz val="9"/>
      <color theme="1"/>
      <name val="Arial Narrow"/>
      <family val="2"/>
    </font>
    <font>
      <b/>
      <sz val="12"/>
      <color theme="0"/>
      <name val="Arial"/>
      <family val="2"/>
    </font>
    <font>
      <sz val="12"/>
      <color theme="1"/>
      <name val="Arial Narrow"/>
      <family val="2"/>
    </font>
    <font>
      <sz val="9"/>
      <name val="Arial Narrow"/>
      <family val="2"/>
    </font>
    <font>
      <sz val="9"/>
      <name val="Arial"/>
      <family val="2"/>
    </font>
    <font>
      <u/>
      <sz val="11"/>
      <color theme="10"/>
      <name val="Calibri"/>
      <family val="2"/>
      <scheme val="minor"/>
    </font>
    <font>
      <sz val="12"/>
      <name val="Arial Narrow"/>
      <family val="2"/>
    </font>
    <font>
      <b/>
      <sz val="9"/>
      <name val="Arial Narrow"/>
      <family val="2"/>
    </font>
    <font>
      <sz val="9"/>
      <color rgb="FFFF0000"/>
      <name val="Arial Narrow"/>
      <family val="2"/>
    </font>
    <font>
      <b/>
      <sz val="11"/>
      <color theme="0"/>
      <name val="Arial"/>
      <family val="2"/>
    </font>
    <font>
      <u/>
      <sz val="11"/>
      <color theme="10"/>
      <name val="Arial Narrow"/>
      <family val="2"/>
    </font>
    <font>
      <sz val="11"/>
      <color theme="1"/>
      <name val="Arial"/>
      <family val="2"/>
    </font>
    <font>
      <u/>
      <sz val="11"/>
      <color theme="10"/>
      <name val="Arial"/>
      <family val="2"/>
    </font>
    <font>
      <b/>
      <sz val="24"/>
      <color rgb="FF170D67"/>
      <name val="Arial"/>
      <family val="2"/>
    </font>
    <font>
      <b/>
      <sz val="18"/>
      <color rgb="FF6406C1"/>
      <name val="Arial"/>
      <family val="2"/>
    </font>
    <font>
      <sz val="18"/>
      <color rgb="FF3A5CFF"/>
      <name val="Arial"/>
      <family val="2"/>
    </font>
    <font>
      <i/>
      <sz val="12"/>
      <name val="Arial Narrow"/>
      <family val="2"/>
    </font>
    <font>
      <sz val="9"/>
      <color theme="1"/>
      <name val="Arial"/>
      <family val="2"/>
    </font>
    <font>
      <b/>
      <i/>
      <sz val="10"/>
      <color theme="0"/>
      <name val="Arial"/>
      <family val="2"/>
    </font>
    <font>
      <u/>
      <sz val="11"/>
      <color rgb="FFFF0000"/>
      <name val="Arial Narrow"/>
      <family val="2"/>
    </font>
    <font>
      <b/>
      <sz val="9"/>
      <name val="Arial"/>
      <family val="2"/>
    </font>
    <font>
      <u/>
      <sz val="9"/>
      <color theme="10"/>
      <name val="Arial"/>
      <family val="2"/>
    </font>
    <font>
      <sz val="8"/>
      <color theme="1"/>
      <name val="Arial"/>
      <family val="2"/>
    </font>
    <font>
      <sz val="10"/>
      <color theme="1"/>
      <name val="Arial"/>
      <family val="2"/>
    </font>
    <font>
      <i/>
      <sz val="10"/>
      <color rgb="FFF6F6F7"/>
      <name val="Arial"/>
      <family val="2"/>
    </font>
    <font>
      <sz val="10"/>
      <color rgb="FF000000"/>
      <name val="Arial"/>
      <family val="2"/>
    </font>
    <font>
      <sz val="10"/>
      <name val="Arial"/>
      <family val="2"/>
    </font>
    <font>
      <b/>
      <sz val="10"/>
      <color rgb="FF7030A0"/>
      <name val="Arial"/>
      <family val="2"/>
    </font>
    <font>
      <u/>
      <sz val="10"/>
      <color theme="10"/>
      <name val="Arial"/>
      <family val="2"/>
    </font>
    <font>
      <b/>
      <u/>
      <sz val="10"/>
      <color rgb="FF002060"/>
      <name val="Arial"/>
      <family val="2"/>
    </font>
    <font>
      <b/>
      <u/>
      <sz val="10"/>
      <color rgb="FF7030A0"/>
      <name val="Arial"/>
      <family val="2"/>
    </font>
    <font>
      <sz val="10"/>
      <color rgb="FF149946"/>
      <name val="Arial"/>
      <family val="2"/>
    </font>
    <font>
      <b/>
      <u/>
      <sz val="10"/>
      <color rgb="FF149946"/>
      <name val="Arial"/>
      <family val="2"/>
    </font>
    <font>
      <u/>
      <sz val="10"/>
      <color rgb="FF7030A0"/>
      <name val="Arial"/>
      <family val="2"/>
    </font>
    <font>
      <b/>
      <sz val="9"/>
      <color theme="1"/>
      <name val="Arial"/>
      <family val="2"/>
    </font>
    <font>
      <sz val="9"/>
      <name val="Aptos Narrow"/>
      <family val="2"/>
    </font>
    <font>
      <sz val="8.1"/>
      <name val="Arial"/>
      <family val="2"/>
    </font>
    <font>
      <b/>
      <i/>
      <u/>
      <sz val="10"/>
      <color rgb="FF7030A0"/>
      <name val="Arial"/>
      <family val="2"/>
    </font>
    <font>
      <b/>
      <sz val="14"/>
      <color theme="5"/>
      <name val="Arial"/>
      <family val="2"/>
    </font>
    <font>
      <b/>
      <sz val="10"/>
      <name val="Arial"/>
      <family val="2"/>
    </font>
    <font>
      <b/>
      <sz val="9"/>
      <color theme="5"/>
      <name val="Arial"/>
      <family val="2"/>
    </font>
    <font>
      <b/>
      <sz val="12"/>
      <color theme="1"/>
      <name val="Arial"/>
      <family val="2"/>
    </font>
    <font>
      <b/>
      <sz val="10"/>
      <color theme="0"/>
      <name val="Arial"/>
      <family val="2"/>
    </font>
    <font>
      <i/>
      <sz val="9"/>
      <color theme="4"/>
      <name val="Arial"/>
      <family val="2"/>
    </font>
    <font>
      <sz val="10"/>
      <color rgb="FFFF0000"/>
      <name val="Arial"/>
      <family val="2"/>
    </font>
    <font>
      <sz val="9"/>
      <color rgb="FFFF0000"/>
      <name val="Arial"/>
      <family val="2"/>
    </font>
    <font>
      <i/>
      <sz val="9"/>
      <name val="Arial"/>
      <family val="2"/>
    </font>
    <font>
      <i/>
      <sz val="10"/>
      <name val="Arial"/>
      <family val="2"/>
    </font>
    <font>
      <b/>
      <sz val="10"/>
      <color theme="1"/>
      <name val="Arial"/>
      <family val="2"/>
    </font>
    <font>
      <sz val="11"/>
      <name val="Arial"/>
      <family val="2"/>
    </font>
    <font>
      <b/>
      <sz val="12"/>
      <name val="Arial"/>
      <family val="2"/>
    </font>
    <font>
      <b/>
      <sz val="11"/>
      <name val="Arial"/>
      <family val="2"/>
    </font>
    <font>
      <sz val="11"/>
      <color theme="0"/>
      <name val="Arial"/>
      <family val="2"/>
    </font>
    <font>
      <b/>
      <sz val="14"/>
      <color rgb="FF5700CA"/>
      <name val="Arial"/>
      <family val="2"/>
    </font>
    <font>
      <b/>
      <sz val="12"/>
      <color rgb="FF5700CA"/>
      <name val="Arial"/>
      <family val="2"/>
    </font>
    <font>
      <i/>
      <sz val="12"/>
      <color rgb="FF5700CA"/>
      <name val="Arial"/>
      <family val="2"/>
    </font>
    <font>
      <b/>
      <sz val="9"/>
      <color rgb="FF5700CA"/>
      <name val="Arial"/>
      <family val="2"/>
    </font>
    <font>
      <i/>
      <sz val="9"/>
      <color rgb="FF8312FF"/>
      <name val="Arial"/>
      <family val="2"/>
    </font>
    <font>
      <sz val="11"/>
      <color rgb="FF5700CA"/>
      <name val="Arial"/>
      <family val="2"/>
    </font>
    <font>
      <b/>
      <sz val="10"/>
      <color rgb="FF5700CA"/>
      <name val="Arial"/>
      <family val="2"/>
    </font>
    <font>
      <sz val="8"/>
      <name val="Calibri"/>
      <family val="2"/>
      <scheme val="minor"/>
    </font>
    <font>
      <b/>
      <sz val="11"/>
      <color rgb="FF8312FF"/>
      <name val="Arial"/>
      <family val="2"/>
    </font>
    <font>
      <sz val="11"/>
      <name val="Arial"/>
    </font>
  </fonts>
  <fills count="13">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rgb="FF170D67"/>
        <bgColor indexed="64"/>
      </patternFill>
    </fill>
    <fill>
      <patternFill patternType="solid">
        <fgColor rgb="FFE8E7EA"/>
        <bgColor indexed="64"/>
      </patternFill>
    </fill>
    <fill>
      <patternFill patternType="solid">
        <fgColor rgb="FFB4C6E7"/>
        <bgColor indexed="64"/>
      </patternFill>
    </fill>
    <fill>
      <patternFill patternType="solid">
        <fgColor theme="2" tint="0.89999084444715716"/>
        <bgColor indexed="64"/>
      </patternFill>
    </fill>
    <fill>
      <patternFill patternType="solid">
        <fgColor rgb="FF92D050"/>
        <bgColor indexed="64"/>
      </patternFill>
    </fill>
    <fill>
      <patternFill patternType="solid">
        <fgColor rgb="FF240250"/>
        <bgColor indexed="64"/>
      </patternFill>
    </fill>
    <fill>
      <patternFill patternType="solid">
        <fgColor rgb="FFE6D3FE"/>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auto="1"/>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theme="0"/>
      </left>
      <right/>
      <top/>
      <bottom style="thin">
        <color theme="0"/>
      </bottom>
      <diagonal/>
    </border>
    <border>
      <left/>
      <right style="thin">
        <color theme="0"/>
      </right>
      <top/>
      <bottom style="thin">
        <color theme="0"/>
      </bottom>
      <diagonal/>
    </border>
    <border>
      <left style="medium">
        <color theme="0"/>
      </left>
      <right/>
      <top style="medium">
        <color theme="0"/>
      </top>
      <bottom/>
      <diagonal/>
    </border>
    <border>
      <left/>
      <right style="medium">
        <color theme="0"/>
      </right>
      <top style="medium">
        <color theme="0"/>
      </top>
      <bottom/>
      <diagonal/>
    </border>
    <border>
      <left style="medium">
        <color theme="0"/>
      </left>
      <right/>
      <top/>
      <bottom style="medium">
        <color theme="0"/>
      </bottom>
      <diagonal/>
    </border>
    <border>
      <left/>
      <right style="medium">
        <color theme="0"/>
      </right>
      <top/>
      <bottom style="medium">
        <color theme="0"/>
      </bottom>
      <diagonal/>
    </border>
    <border>
      <left/>
      <right style="medium">
        <color rgb="FF858FA7"/>
      </right>
      <top/>
      <bottom/>
      <diagonal/>
    </border>
    <border>
      <left style="medium">
        <color rgb="FF858FA7"/>
      </left>
      <right style="medium">
        <color rgb="FF858FA7"/>
      </right>
      <top/>
      <bottom/>
      <diagonal/>
    </border>
    <border>
      <left/>
      <right style="medium">
        <color rgb="FF858FA7"/>
      </right>
      <top/>
      <bottom style="medium">
        <color rgb="FF858FA7"/>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0" fontId="11" fillId="0" borderId="0" applyNumberFormat="0" applyFill="0" applyBorder="0" applyAlignment="0" applyProtection="0"/>
    <xf numFmtId="9" fontId="1" fillId="0" borderId="0" applyFont="0" applyFill="0" applyBorder="0" applyAlignment="0" applyProtection="0"/>
    <xf numFmtId="0" fontId="1" fillId="0" borderId="0"/>
  </cellStyleXfs>
  <cellXfs count="234">
    <xf numFmtId="0" fontId="0" fillId="0" borderId="0" xfId="0"/>
    <xf numFmtId="0" fontId="2" fillId="2" borderId="0" xfId="0" applyFont="1" applyFill="1" applyAlignment="1" applyProtection="1">
      <alignment vertical="center"/>
      <protection hidden="1"/>
    </xf>
    <xf numFmtId="0" fontId="3" fillId="0" borderId="0" xfId="0" applyFont="1" applyProtection="1">
      <protection hidden="1"/>
    </xf>
    <xf numFmtId="0" fontId="4" fillId="0" borderId="0" xfId="0" applyFont="1" applyAlignment="1" applyProtection="1">
      <alignment vertical="center"/>
      <protection hidden="1"/>
    </xf>
    <xf numFmtId="0" fontId="5" fillId="0" borderId="0" xfId="0" applyFont="1" applyAlignment="1" applyProtection="1">
      <alignment vertical="center"/>
      <protection hidden="1"/>
    </xf>
    <xf numFmtId="0" fontId="6" fillId="0" borderId="0" xfId="0" applyFont="1" applyProtection="1">
      <protection hidden="1"/>
    </xf>
    <xf numFmtId="0" fontId="8" fillId="0" borderId="0" xfId="0" applyFont="1" applyProtection="1">
      <protection hidden="1"/>
    </xf>
    <xf numFmtId="0" fontId="9" fillId="0" borderId="0" xfId="0" applyFont="1" applyProtection="1">
      <protection hidden="1"/>
    </xf>
    <xf numFmtId="0" fontId="10" fillId="0" borderId="0" xfId="0" applyFont="1" applyProtection="1">
      <protection hidden="1"/>
    </xf>
    <xf numFmtId="0" fontId="10" fillId="0" borderId="0" xfId="0" applyFont="1" applyAlignment="1" applyProtection="1">
      <alignment horizontal="right"/>
      <protection hidden="1"/>
    </xf>
    <xf numFmtId="3" fontId="9" fillId="0" borderId="0" xfId="0" applyNumberFormat="1" applyFont="1" applyProtection="1">
      <protection hidden="1"/>
    </xf>
    <xf numFmtId="0" fontId="12" fillId="0" borderId="0" xfId="0" applyFont="1" applyProtection="1">
      <protection hidden="1"/>
    </xf>
    <xf numFmtId="0" fontId="13" fillId="0" borderId="0" xfId="0" applyFont="1" applyAlignment="1" applyProtection="1">
      <alignment horizontal="right"/>
      <protection hidden="1"/>
    </xf>
    <xf numFmtId="165" fontId="9" fillId="0" borderId="0" xfId="2" applyNumberFormat="1" applyFont="1" applyFill="1" applyBorder="1" applyAlignment="1" applyProtection="1">
      <alignment horizontal="center"/>
      <protection hidden="1"/>
    </xf>
    <xf numFmtId="0" fontId="14" fillId="0" borderId="0" xfId="0" applyFont="1" applyProtection="1">
      <protection hidden="1"/>
    </xf>
    <xf numFmtId="0" fontId="10" fillId="7" borderId="1" xfId="0" applyFont="1" applyFill="1" applyBorder="1" applyAlignment="1" applyProtection="1">
      <alignment horizontal="center"/>
      <protection locked="0"/>
    </xf>
    <xf numFmtId="166" fontId="10" fillId="7" borderId="1" xfId="0" applyNumberFormat="1" applyFont="1" applyFill="1" applyBorder="1" applyAlignment="1" applyProtection="1">
      <alignment horizontal="center"/>
      <protection locked="0"/>
    </xf>
    <xf numFmtId="0" fontId="7" fillId="6" borderId="0" xfId="0" applyFont="1" applyFill="1" applyAlignment="1" applyProtection="1">
      <alignment vertical="center"/>
      <protection hidden="1"/>
    </xf>
    <xf numFmtId="0" fontId="19" fillId="2" borderId="0" xfId="0" applyFont="1" applyFill="1" applyAlignment="1" applyProtection="1">
      <alignment vertical="center"/>
      <protection hidden="1"/>
    </xf>
    <xf numFmtId="0" fontId="20" fillId="0" borderId="0" xfId="0" applyFont="1" applyAlignment="1" applyProtection="1">
      <alignment vertical="center"/>
      <protection hidden="1"/>
    </xf>
    <xf numFmtId="0" fontId="21" fillId="0" borderId="0" xfId="0" applyFont="1" applyAlignment="1" applyProtection="1">
      <alignment vertical="center"/>
      <protection hidden="1"/>
    </xf>
    <xf numFmtId="0" fontId="10" fillId="0" borderId="0" xfId="0" applyFont="1" applyAlignment="1" applyProtection="1">
      <alignment horizontal="center"/>
      <protection locked="0"/>
    </xf>
    <xf numFmtId="0" fontId="9" fillId="0" borderId="0" xfId="0" applyFont="1" applyAlignment="1" applyProtection="1">
      <alignment horizontal="right"/>
      <protection hidden="1"/>
    </xf>
    <xf numFmtId="0" fontId="10" fillId="0" borderId="0" xfId="0" applyFont="1" applyAlignment="1" applyProtection="1">
      <alignment horizontal="left" vertical="top"/>
      <protection locked="0"/>
    </xf>
    <xf numFmtId="0" fontId="22" fillId="0" borderId="0" xfId="0" applyFont="1" applyAlignment="1" applyProtection="1">
      <alignment horizontal="left"/>
      <protection hidden="1"/>
    </xf>
    <xf numFmtId="9" fontId="10" fillId="7" borderId="1" xfId="4" applyFont="1" applyFill="1" applyBorder="1" applyAlignment="1" applyProtection="1">
      <alignment horizontal="center"/>
      <protection locked="0"/>
    </xf>
    <xf numFmtId="0" fontId="26" fillId="0" borderId="0" xfId="0" applyFont="1" applyProtection="1">
      <protection hidden="1"/>
    </xf>
    <xf numFmtId="0" fontId="23" fillId="0" borderId="0" xfId="0" applyFont="1" applyAlignment="1">
      <alignment horizontal="left" vertical="center" wrapText="1"/>
    </xf>
    <xf numFmtId="0" fontId="7" fillId="0" borderId="0" xfId="0" applyFont="1" applyAlignment="1" applyProtection="1">
      <alignment vertical="center"/>
      <protection hidden="1"/>
    </xf>
    <xf numFmtId="0" fontId="9" fillId="0" borderId="0" xfId="0" applyFont="1" applyProtection="1">
      <protection locked="0"/>
    </xf>
    <xf numFmtId="0" fontId="10" fillId="0" borderId="0" xfId="0" applyFont="1" applyAlignment="1" applyProtection="1">
      <alignment vertical="center"/>
      <protection locked="0"/>
    </xf>
    <xf numFmtId="0" fontId="27" fillId="0" borderId="0" xfId="3" applyFont="1" applyAlignment="1" applyProtection="1">
      <alignment horizontal="right"/>
      <protection locked="0"/>
    </xf>
    <xf numFmtId="0" fontId="23" fillId="7" borderId="1" xfId="0" applyFont="1" applyFill="1" applyBorder="1" applyAlignment="1" applyProtection="1">
      <alignment horizontal="left" vertical="center" wrapText="1"/>
      <protection locked="0"/>
    </xf>
    <xf numFmtId="43" fontId="23" fillId="7" borderId="1" xfId="1" applyFont="1" applyFill="1" applyBorder="1" applyAlignment="1" applyProtection="1">
      <alignment horizontal="left" vertical="center" wrapText="1"/>
      <protection locked="0"/>
    </xf>
    <xf numFmtId="0" fontId="23" fillId="2" borderId="21" xfId="0" applyFont="1" applyFill="1" applyBorder="1" applyAlignment="1" applyProtection="1">
      <alignment vertical="center" wrapText="1"/>
      <protection hidden="1"/>
    </xf>
    <xf numFmtId="0" fontId="28" fillId="2" borderId="1" xfId="0" applyFont="1" applyFill="1" applyBorder="1" applyAlignment="1" applyProtection="1">
      <alignment horizontal="center" vertical="center" wrapText="1"/>
      <protection hidden="1"/>
    </xf>
    <xf numFmtId="0" fontId="17" fillId="0" borderId="0" xfId="0" applyFont="1"/>
    <xf numFmtId="2" fontId="23" fillId="7" borderId="1" xfId="0" applyNumberFormat="1" applyFont="1" applyFill="1" applyBorder="1" applyAlignment="1" applyProtection="1">
      <alignment horizontal="left" vertical="center" wrapText="1"/>
      <protection locked="0"/>
    </xf>
    <xf numFmtId="43" fontId="23" fillId="7" borderId="1" xfId="1" applyFont="1" applyFill="1" applyBorder="1" applyAlignment="1" applyProtection="1">
      <alignment horizontal="left"/>
      <protection locked="0"/>
    </xf>
    <xf numFmtId="0" fontId="23" fillId="0" borderId="0" xfId="0" applyFont="1"/>
    <xf numFmtId="43" fontId="23" fillId="2" borderId="1" xfId="1" applyFont="1" applyFill="1" applyBorder="1" applyAlignment="1" applyProtection="1">
      <alignment vertical="center" wrapText="1"/>
      <protection hidden="1"/>
    </xf>
    <xf numFmtId="0" fontId="29" fillId="0" borderId="0" xfId="0" applyFont="1" applyAlignment="1">
      <alignment vertical="center"/>
    </xf>
    <xf numFmtId="0" fontId="28" fillId="0" borderId="20" xfId="0" applyFont="1" applyBorder="1" applyAlignment="1" applyProtection="1">
      <alignment horizontal="center" vertical="center" wrapText="1"/>
      <protection hidden="1"/>
    </xf>
    <xf numFmtId="0" fontId="28" fillId="0" borderId="19" xfId="0" applyFont="1" applyBorder="1" applyAlignment="1" applyProtection="1">
      <alignment horizontal="center" vertical="center" wrapText="1"/>
      <protection hidden="1"/>
    </xf>
    <xf numFmtId="0" fontId="17" fillId="0" borderId="0" xfId="0" applyFont="1" applyAlignment="1">
      <alignment horizontal="center"/>
    </xf>
    <xf numFmtId="0" fontId="28" fillId="0" borderId="0" xfId="0" applyFont="1" applyAlignment="1">
      <alignment horizontal="center" vertical="center" wrapText="1"/>
    </xf>
    <xf numFmtId="0" fontId="17" fillId="0" borderId="0" xfId="0" applyFont="1" applyAlignment="1">
      <alignment horizontal="left"/>
    </xf>
    <xf numFmtId="0" fontId="28" fillId="0" borderId="21" xfId="0" applyFont="1" applyBorder="1" applyAlignment="1" applyProtection="1">
      <alignment vertical="center" wrapText="1"/>
      <protection hidden="1"/>
    </xf>
    <xf numFmtId="0" fontId="3" fillId="0" borderId="0" xfId="0" applyFont="1"/>
    <xf numFmtId="0" fontId="19" fillId="2" borderId="0" xfId="0" applyFont="1" applyFill="1" applyAlignment="1">
      <alignment vertical="center"/>
    </xf>
    <xf numFmtId="0" fontId="20" fillId="0" borderId="0" xfId="0" applyFont="1" applyAlignment="1">
      <alignment vertical="center"/>
    </xf>
    <xf numFmtId="0" fontId="21" fillId="0" borderId="0" xfId="0" applyFont="1" applyAlignment="1">
      <alignment vertical="center"/>
    </xf>
    <xf numFmtId="0" fontId="6" fillId="0" borderId="0" xfId="0" applyFont="1"/>
    <xf numFmtId="0" fontId="9" fillId="0" borderId="0" xfId="0" applyFont="1"/>
    <xf numFmtId="0" fontId="10" fillId="0" borderId="0" xfId="0" applyFont="1"/>
    <xf numFmtId="0" fontId="10" fillId="0" borderId="0" xfId="0" applyFont="1" applyAlignment="1">
      <alignment horizontal="right"/>
    </xf>
    <xf numFmtId="0" fontId="10" fillId="0" borderId="0" xfId="0" applyFont="1" applyAlignment="1">
      <alignment horizontal="center"/>
    </xf>
    <xf numFmtId="0" fontId="26" fillId="0" borderId="0" xfId="0" applyFont="1"/>
    <xf numFmtId="0" fontId="10" fillId="0" borderId="0" xfId="0" applyFont="1" applyAlignment="1">
      <alignment horizontal="left"/>
    </xf>
    <xf numFmtId="0" fontId="14" fillId="0" borderId="0" xfId="0" applyFont="1"/>
    <xf numFmtId="0" fontId="3" fillId="0" borderId="0" xfId="0" applyFont="1" applyAlignment="1">
      <alignment horizontal="center"/>
    </xf>
    <xf numFmtId="0" fontId="6" fillId="0" borderId="0" xfId="0" applyFont="1" applyAlignment="1">
      <alignment horizontal="center"/>
    </xf>
    <xf numFmtId="0" fontId="9" fillId="0" borderId="0" xfId="0" applyFont="1" applyAlignment="1">
      <alignment horizontal="center"/>
    </xf>
    <xf numFmtId="0" fontId="26" fillId="0" borderId="0" xfId="0" applyFont="1" applyAlignment="1">
      <alignment horizontal="center"/>
    </xf>
    <xf numFmtId="168" fontId="10" fillId="7" borderId="1" xfId="1" applyNumberFormat="1" applyFont="1" applyFill="1" applyBorder="1" applyAlignment="1" applyProtection="1">
      <alignment horizontal="center" wrapText="1"/>
      <protection locked="0"/>
    </xf>
    <xf numFmtId="9" fontId="10" fillId="7" borderId="1" xfId="4" applyFont="1" applyFill="1" applyBorder="1" applyAlignment="1" applyProtection="1">
      <alignment horizontal="center" wrapText="1"/>
      <protection locked="0"/>
    </xf>
    <xf numFmtId="0" fontId="18" fillId="0" borderId="0" xfId="3" applyFont="1" applyFill="1" applyBorder="1" applyAlignment="1" applyProtection="1">
      <alignment vertical="center"/>
    </xf>
    <xf numFmtId="0" fontId="17" fillId="0" borderId="0" xfId="0" applyFont="1" applyAlignment="1">
      <alignment vertical="center"/>
    </xf>
    <xf numFmtId="0" fontId="25" fillId="0" borderId="0" xfId="3" applyFont="1" applyFill="1" applyAlignment="1" applyProtection="1">
      <alignment horizontal="left" vertical="center" wrapText="1"/>
    </xf>
    <xf numFmtId="0" fontId="29" fillId="0" borderId="0" xfId="0" applyFont="1"/>
    <xf numFmtId="0" fontId="16" fillId="2" borderId="0" xfId="3" applyFont="1" applyFill="1" applyAlignment="1" applyProtection="1">
      <alignment horizontal="left" vertical="center" wrapText="1"/>
    </xf>
    <xf numFmtId="167" fontId="40" fillId="0" borderId="0" xfId="0" applyNumberFormat="1" applyFont="1" applyProtection="1">
      <protection hidden="1"/>
    </xf>
    <xf numFmtId="0" fontId="40" fillId="0" borderId="0" xfId="0" applyFont="1" applyProtection="1">
      <protection hidden="1"/>
    </xf>
    <xf numFmtId="1" fontId="23" fillId="7" borderId="1" xfId="0" applyNumberFormat="1" applyFont="1" applyFill="1" applyBorder="1" applyAlignment="1" applyProtection="1">
      <alignment horizontal="center" vertical="center" wrapText="1"/>
      <protection locked="0"/>
    </xf>
    <xf numFmtId="0" fontId="10" fillId="0" borderId="0" xfId="0" applyFont="1" applyAlignment="1">
      <alignment horizontal="left" vertical="top"/>
    </xf>
    <xf numFmtId="0" fontId="10" fillId="0" borderId="0" xfId="0" applyFont="1" applyAlignment="1">
      <alignment vertical="top"/>
    </xf>
    <xf numFmtId="0" fontId="32" fillId="0" borderId="0" xfId="0" applyFont="1"/>
    <xf numFmtId="0" fontId="45" fillId="0" borderId="0" xfId="5" applyFont="1" applyAlignment="1">
      <alignment horizontal="left"/>
    </xf>
    <xf numFmtId="0" fontId="44" fillId="0" borderId="0" xfId="5" applyFont="1" applyAlignment="1">
      <alignment horizontal="left"/>
    </xf>
    <xf numFmtId="0" fontId="46" fillId="0" borderId="0" xfId="5" applyFont="1" applyAlignment="1">
      <alignment horizontal="left"/>
    </xf>
    <xf numFmtId="0" fontId="47" fillId="0" borderId="0" xfId="5" applyFont="1"/>
    <xf numFmtId="0" fontId="40" fillId="0" borderId="0" xfId="5" applyFont="1"/>
    <xf numFmtId="9" fontId="32" fillId="2" borderId="0" xfId="4" applyFont="1" applyFill="1" applyBorder="1" applyAlignment="1">
      <alignment horizontal="center"/>
    </xf>
    <xf numFmtId="9" fontId="10" fillId="2" borderId="0" xfId="4" applyFont="1" applyFill="1" applyBorder="1" applyAlignment="1">
      <alignment horizontal="center"/>
    </xf>
    <xf numFmtId="9" fontId="49" fillId="2" borderId="0" xfId="4" applyFont="1" applyFill="1" applyBorder="1" applyAlignment="1">
      <alignment horizontal="center"/>
    </xf>
    <xf numFmtId="0" fontId="50" fillId="0" borderId="0" xfId="0" applyFont="1"/>
    <xf numFmtId="10" fontId="10" fillId="2" borderId="0" xfId="4" applyNumberFormat="1" applyFont="1" applyFill="1" applyBorder="1" applyAlignment="1">
      <alignment horizontal="left"/>
    </xf>
    <xf numFmtId="10" fontId="51" fillId="2" borderId="0" xfId="4" applyNumberFormat="1" applyFont="1" applyFill="1" applyBorder="1" applyAlignment="1">
      <alignment horizontal="left"/>
    </xf>
    <xf numFmtId="44" fontId="32" fillId="2" borderId="0" xfId="2" applyFont="1" applyFill="1" applyBorder="1" applyAlignment="1">
      <alignment horizontal="center"/>
    </xf>
    <xf numFmtId="44" fontId="32" fillId="2" borderId="0" xfId="2" applyFont="1" applyFill="1" applyAlignment="1">
      <alignment horizontal="center"/>
    </xf>
    <xf numFmtId="9" fontId="10" fillId="2" borderId="0" xfId="4" applyFont="1" applyFill="1" applyBorder="1" applyAlignment="1">
      <alignment horizontal="left"/>
    </xf>
    <xf numFmtId="0" fontId="47" fillId="0" borderId="0" xfId="5" applyFont="1" applyAlignment="1">
      <alignment horizontal="center" vertical="center"/>
    </xf>
    <xf numFmtId="0" fontId="47" fillId="0" borderId="31" xfId="5" applyFont="1" applyBorder="1" applyAlignment="1">
      <alignment horizontal="center" vertical="center"/>
    </xf>
    <xf numFmtId="168" fontId="29" fillId="2" borderId="0" xfId="1" applyNumberFormat="1" applyFont="1" applyFill="1" applyBorder="1" applyAlignment="1">
      <alignment horizontal="center" vertical="center"/>
    </xf>
    <xf numFmtId="3" fontId="29" fillId="2" borderId="27" xfId="1" applyNumberFormat="1" applyFont="1" applyFill="1" applyBorder="1" applyAlignment="1">
      <alignment horizontal="center" vertical="center"/>
    </xf>
    <xf numFmtId="0" fontId="26" fillId="0" borderId="0" xfId="5" applyFont="1"/>
    <xf numFmtId="3" fontId="29" fillId="2" borderId="28" xfId="1" applyNumberFormat="1" applyFont="1" applyFill="1" applyBorder="1" applyAlignment="1">
      <alignment horizontal="center" vertical="center"/>
    </xf>
    <xf numFmtId="3" fontId="29" fillId="2" borderId="29" xfId="1" applyNumberFormat="1" applyFont="1" applyFill="1" applyBorder="1" applyAlignment="1">
      <alignment horizontal="center" vertical="center"/>
    </xf>
    <xf numFmtId="44" fontId="29" fillId="2" borderId="0" xfId="2" applyFont="1" applyFill="1" applyBorder="1" applyAlignment="1">
      <alignment horizontal="center" vertical="center"/>
    </xf>
    <xf numFmtId="44" fontId="29" fillId="2" borderId="23" xfId="2" applyFont="1" applyFill="1" applyBorder="1" applyAlignment="1">
      <alignment horizontal="center" vertical="center"/>
    </xf>
    <xf numFmtId="44" fontId="29" fillId="2" borderId="0" xfId="2" applyFont="1" applyFill="1" applyBorder="1" applyAlignment="1">
      <alignment horizontal="center" vertical="center" wrapText="1"/>
    </xf>
    <xf numFmtId="44" fontId="29" fillId="2" borderId="25" xfId="2" applyFont="1" applyFill="1" applyBorder="1" applyAlignment="1">
      <alignment horizontal="center" vertical="center"/>
    </xf>
    <xf numFmtId="44" fontId="29" fillId="2" borderId="30" xfId="2" applyFont="1" applyFill="1" applyBorder="1" applyAlignment="1">
      <alignment horizontal="center" vertical="center"/>
    </xf>
    <xf numFmtId="0" fontId="52" fillId="0" borderId="0" xfId="0" applyFont="1"/>
    <xf numFmtId="44" fontId="29" fillId="2" borderId="33" xfId="2" applyFont="1" applyFill="1" applyBorder="1" applyAlignment="1">
      <alignment horizontal="center" vertical="center"/>
    </xf>
    <xf numFmtId="0" fontId="54" fillId="0" borderId="0" xfId="0" applyFont="1"/>
    <xf numFmtId="0" fontId="55" fillId="0" borderId="0" xfId="0" applyFont="1" applyAlignment="1">
      <alignment horizontal="center"/>
    </xf>
    <xf numFmtId="0" fontId="55" fillId="0" borderId="0" xfId="0" applyFont="1"/>
    <xf numFmtId="0" fontId="56" fillId="0" borderId="0" xfId="0" applyFont="1" applyAlignment="1">
      <alignment horizontal="left"/>
    </xf>
    <xf numFmtId="0" fontId="56" fillId="0" borderId="0" xfId="0" applyFont="1"/>
    <xf numFmtId="0" fontId="15" fillId="0" borderId="0" xfId="0" applyFont="1" applyAlignment="1">
      <alignment horizontal="center"/>
    </xf>
    <xf numFmtId="0" fontId="55" fillId="0" borderId="0" xfId="0" applyFont="1" applyAlignment="1">
      <alignment wrapText="1"/>
    </xf>
    <xf numFmtId="44" fontId="55" fillId="3" borderId="0" xfId="2" applyFont="1" applyFill="1"/>
    <xf numFmtId="44" fontId="55" fillId="0" borderId="0" xfId="2" applyFont="1" applyFill="1"/>
    <xf numFmtId="2" fontId="17" fillId="0" borderId="0" xfId="4" applyNumberFormat="1" applyFont="1" applyFill="1" applyBorder="1" applyAlignment="1">
      <alignment horizontal="center" wrapText="1"/>
    </xf>
    <xf numFmtId="44" fontId="55" fillId="3" borderId="0" xfId="0" applyNumberFormat="1" applyFont="1" applyFill="1"/>
    <xf numFmtId="44" fontId="55" fillId="3" borderId="0" xfId="2" applyFont="1" applyFill="1" applyBorder="1"/>
    <xf numFmtId="44" fontId="55" fillId="10" borderId="0" xfId="0" applyNumberFormat="1" applyFont="1" applyFill="1"/>
    <xf numFmtId="44" fontId="55" fillId="10" borderId="0" xfId="2" applyFont="1" applyFill="1"/>
    <xf numFmtId="44" fontId="55" fillId="10" borderId="0" xfId="2" applyFont="1" applyFill="1" applyBorder="1"/>
    <xf numFmtId="9" fontId="55" fillId="3" borderId="0" xfId="4" applyFont="1" applyFill="1"/>
    <xf numFmtId="9" fontId="17" fillId="0" borderId="0" xfId="4" applyFont="1" applyFill="1" applyBorder="1" applyAlignment="1">
      <alignment horizontal="center" wrapText="1"/>
    </xf>
    <xf numFmtId="9" fontId="55" fillId="0" borderId="0" xfId="4" applyFont="1"/>
    <xf numFmtId="0" fontId="55" fillId="0" borderId="0" xfId="0" applyFont="1" applyAlignment="1">
      <alignment horizontal="center" wrapText="1"/>
    </xf>
    <xf numFmtId="9" fontId="55" fillId="0" borderId="0" xfId="4" applyFont="1" applyBorder="1" applyAlignment="1">
      <alignment horizontal="center"/>
    </xf>
    <xf numFmtId="0" fontId="44" fillId="0" borderId="0" xfId="5" applyFont="1"/>
    <xf numFmtId="0" fontId="55" fillId="2" borderId="0" xfId="0" applyFont="1" applyFill="1" applyAlignment="1">
      <alignment horizontal="center"/>
    </xf>
    <xf numFmtId="0" fontId="55" fillId="3" borderId="0" xfId="0" applyFont="1" applyFill="1"/>
    <xf numFmtId="0" fontId="55" fillId="10" borderId="0" xfId="0" applyFont="1" applyFill="1"/>
    <xf numFmtId="44" fontId="55" fillId="0" borderId="0" xfId="0" applyNumberFormat="1" applyFont="1"/>
    <xf numFmtId="9" fontId="55" fillId="10" borderId="0" xfId="4" applyFont="1" applyFill="1"/>
    <xf numFmtId="44" fontId="55" fillId="0" borderId="0" xfId="2" applyFont="1" applyBorder="1"/>
    <xf numFmtId="0" fontId="57" fillId="3" borderId="0" xfId="0" applyFont="1" applyFill="1" applyAlignment="1">
      <alignment horizontal="center"/>
    </xf>
    <xf numFmtId="0" fontId="57" fillId="10" borderId="0" xfId="0" applyFont="1" applyFill="1" applyAlignment="1">
      <alignment horizontal="center"/>
    </xf>
    <xf numFmtId="0" fontId="57" fillId="0" borderId="0" xfId="0" applyFont="1" applyAlignment="1">
      <alignment horizontal="center"/>
    </xf>
    <xf numFmtId="44" fontId="55" fillId="0" borderId="0" xfId="2" applyFont="1" applyBorder="1" applyAlignment="1">
      <alignment horizontal="right"/>
    </xf>
    <xf numFmtId="0" fontId="55" fillId="0" borderId="0" xfId="0" applyFont="1" applyAlignment="1">
      <alignment horizontal="right"/>
    </xf>
    <xf numFmtId="9" fontId="55" fillId="0" borderId="0" xfId="4" applyFont="1" applyAlignment="1">
      <alignment horizontal="right"/>
    </xf>
    <xf numFmtId="9" fontId="55" fillId="0" borderId="0" xfId="4" applyFont="1" applyBorder="1" applyAlignment="1">
      <alignment horizontal="right"/>
    </xf>
    <xf numFmtId="0" fontId="55" fillId="2" borderId="0" xfId="0" applyFont="1" applyFill="1"/>
    <xf numFmtId="44" fontId="55" fillId="2" borderId="0" xfId="2" applyFont="1" applyFill="1" applyBorder="1"/>
    <xf numFmtId="0" fontId="60" fillId="0" borderId="0" xfId="5" applyFont="1"/>
    <xf numFmtId="0" fontId="61" fillId="0" borderId="0" xfId="5" applyFont="1"/>
    <xf numFmtId="0" fontId="60" fillId="0" borderId="31" xfId="5" applyFont="1" applyBorder="1"/>
    <xf numFmtId="0" fontId="63" fillId="0" borderId="0" xfId="0" applyFont="1" applyAlignment="1">
      <alignment wrapText="1"/>
    </xf>
    <xf numFmtId="0" fontId="63" fillId="0" borderId="0" xfId="0" applyFont="1"/>
    <xf numFmtId="0" fontId="48" fillId="11" borderId="22" xfId="0" applyFont="1" applyFill="1" applyBorder="1" applyAlignment="1">
      <alignment vertical="center"/>
    </xf>
    <xf numFmtId="0" fontId="48" fillId="11" borderId="24" xfId="0" applyFont="1" applyFill="1" applyBorder="1" applyAlignment="1">
      <alignment vertical="center"/>
    </xf>
    <xf numFmtId="0" fontId="48" fillId="11" borderId="26" xfId="0" applyFont="1" applyFill="1" applyBorder="1" applyAlignment="1">
      <alignment vertical="center"/>
    </xf>
    <xf numFmtId="0" fontId="48" fillId="11" borderId="24" xfId="0" applyFont="1" applyFill="1" applyBorder="1" applyAlignment="1">
      <alignment vertical="center" wrapText="1"/>
    </xf>
    <xf numFmtId="0" fontId="48" fillId="11" borderId="32" xfId="0" applyFont="1" applyFill="1" applyBorder="1" applyAlignment="1">
      <alignment vertical="center"/>
    </xf>
    <xf numFmtId="0" fontId="15" fillId="11" borderId="0" xfId="0" applyFont="1" applyFill="1" applyAlignment="1">
      <alignment horizontal="center"/>
    </xf>
    <xf numFmtId="0" fontId="15" fillId="11" borderId="0" xfId="0" applyFont="1" applyFill="1"/>
    <xf numFmtId="0" fontId="15" fillId="11" borderId="0" xfId="0" applyFont="1" applyFill="1" applyAlignment="1">
      <alignment horizontal="left"/>
    </xf>
    <xf numFmtId="0" fontId="64" fillId="0" borderId="0" xfId="0" applyFont="1"/>
    <xf numFmtId="0" fontId="65" fillId="0" borderId="0" xfId="0" applyFont="1"/>
    <xf numFmtId="0" fontId="64" fillId="0" borderId="0" xfId="0" applyFont="1" applyAlignment="1">
      <alignment horizontal="center"/>
    </xf>
    <xf numFmtId="0" fontId="17" fillId="2" borderId="0" xfId="0" applyFont="1" applyFill="1"/>
    <xf numFmtId="0" fontId="67" fillId="2" borderId="0" xfId="0" applyFont="1" applyFill="1"/>
    <xf numFmtId="0" fontId="32" fillId="12" borderId="23" xfId="0" applyFont="1" applyFill="1" applyBorder="1" applyAlignment="1" applyProtection="1">
      <alignment horizontal="center" vertical="center"/>
      <protection locked="0"/>
    </xf>
    <xf numFmtId="0" fontId="32" fillId="9" borderId="25" xfId="0" applyFont="1" applyFill="1" applyBorder="1" applyAlignment="1" applyProtection="1">
      <alignment horizontal="center" vertical="center"/>
      <protection locked="0"/>
    </xf>
    <xf numFmtId="169" fontId="29" fillId="12" borderId="25" xfId="2" applyNumberFormat="1" applyFont="1" applyFill="1" applyBorder="1" applyAlignment="1" applyProtection="1">
      <alignment horizontal="center" vertical="center"/>
      <protection locked="0"/>
    </xf>
    <xf numFmtId="9" fontId="32" fillId="12" borderId="23" xfId="4" applyFont="1" applyFill="1" applyBorder="1" applyAlignment="1" applyProtection="1">
      <alignment horizontal="center" vertical="center"/>
      <protection locked="0"/>
    </xf>
    <xf numFmtId="9" fontId="32" fillId="12" borderId="25" xfId="4" applyFont="1" applyFill="1" applyBorder="1" applyAlignment="1" applyProtection="1">
      <alignment horizontal="center" vertical="center"/>
      <protection locked="0"/>
    </xf>
    <xf numFmtId="3" fontId="32" fillId="12" borderId="30" xfId="2" applyNumberFormat="1" applyFont="1" applyFill="1" applyBorder="1" applyAlignment="1" applyProtection="1">
      <alignment horizontal="center" vertical="center"/>
      <protection locked="0"/>
    </xf>
    <xf numFmtId="0" fontId="58" fillId="11" borderId="0" xfId="0" applyFont="1" applyFill="1" applyAlignment="1">
      <alignment horizontal="center"/>
    </xf>
    <xf numFmtId="0" fontId="58" fillId="11" borderId="0" xfId="0" applyFont="1" applyFill="1"/>
    <xf numFmtId="3" fontId="32" fillId="12" borderId="25" xfId="0" applyNumberFormat="1" applyFont="1" applyFill="1" applyBorder="1" applyAlignment="1" applyProtection="1">
      <alignment horizontal="center" vertical="center"/>
      <protection locked="0"/>
    </xf>
    <xf numFmtId="3" fontId="32" fillId="0" borderId="25" xfId="0" applyNumberFormat="1" applyFont="1" applyBorder="1" applyAlignment="1">
      <alignment horizontal="center" vertical="center"/>
    </xf>
    <xf numFmtId="10" fontId="32" fillId="4" borderId="25" xfId="4" applyNumberFormat="1" applyFont="1" applyFill="1" applyBorder="1" applyAlignment="1" applyProtection="1">
      <alignment horizontal="center" vertical="center"/>
      <protection locked="0"/>
    </xf>
    <xf numFmtId="10" fontId="32" fillId="4" borderId="30" xfId="4" applyNumberFormat="1" applyFont="1" applyFill="1" applyBorder="1" applyAlignment="1" applyProtection="1">
      <alignment horizontal="center" vertical="center"/>
      <protection locked="0"/>
    </xf>
    <xf numFmtId="169" fontId="29" fillId="12" borderId="30" xfId="2" applyNumberFormat="1" applyFont="1" applyFill="1" applyBorder="1" applyAlignment="1" applyProtection="1">
      <alignment horizontal="center" vertical="center"/>
      <protection locked="0"/>
    </xf>
    <xf numFmtId="3" fontId="32" fillId="12" borderId="23" xfId="0" applyNumberFormat="1" applyFont="1" applyFill="1" applyBorder="1" applyAlignment="1" applyProtection="1">
      <alignment horizontal="center" vertical="center"/>
      <protection locked="0"/>
    </xf>
    <xf numFmtId="0" fontId="48" fillId="11" borderId="34" xfId="0" applyFont="1" applyFill="1" applyBorder="1" applyAlignment="1">
      <alignment vertical="center"/>
    </xf>
    <xf numFmtId="0" fontId="48" fillId="11" borderId="35" xfId="0" applyFont="1" applyFill="1" applyBorder="1" applyAlignment="1">
      <alignment vertical="center"/>
    </xf>
    <xf numFmtId="0" fontId="48" fillId="11" borderId="36" xfId="0" applyFont="1" applyFill="1" applyBorder="1" applyAlignment="1">
      <alignment vertical="center"/>
    </xf>
    <xf numFmtId="0" fontId="16" fillId="2" borderId="0" xfId="3" applyFont="1" applyFill="1" applyAlignment="1" applyProtection="1">
      <alignment horizontal="left" vertical="center" wrapText="1"/>
    </xf>
    <xf numFmtId="0" fontId="15" fillId="6" borderId="15" xfId="0" applyFont="1" applyFill="1" applyBorder="1" applyAlignment="1" applyProtection="1">
      <alignment horizontal="left" vertical="center"/>
      <protection hidden="1"/>
    </xf>
    <xf numFmtId="0" fontId="15" fillId="6" borderId="16" xfId="0" applyFont="1" applyFill="1" applyBorder="1" applyAlignment="1" applyProtection="1">
      <alignment horizontal="left" vertical="center"/>
      <protection hidden="1"/>
    </xf>
    <xf numFmtId="0" fontId="31" fillId="5" borderId="13" xfId="0" applyFont="1" applyFill="1" applyBorder="1" applyAlignment="1" applyProtection="1">
      <alignment horizontal="left" vertical="center" wrapText="1"/>
      <protection hidden="1"/>
    </xf>
    <xf numFmtId="0" fontId="29" fillId="5" borderId="14" xfId="0" applyFont="1" applyFill="1" applyBorder="1" applyAlignment="1" applyProtection="1">
      <alignment horizontal="left" vertical="center" wrapText="1"/>
      <protection hidden="1"/>
    </xf>
    <xf numFmtId="0" fontId="25" fillId="0" borderId="0" xfId="3" applyFont="1" applyFill="1" applyAlignment="1" applyProtection="1">
      <alignment horizontal="left" vertical="center" wrapText="1"/>
    </xf>
    <xf numFmtId="0" fontId="15" fillId="6" borderId="0" xfId="0" applyFont="1" applyFill="1" applyAlignment="1" applyProtection="1">
      <alignment horizontal="left" vertical="center"/>
      <protection hidden="1"/>
    </xf>
    <xf numFmtId="0" fontId="37" fillId="5" borderId="17" xfId="0" quotePrefix="1" applyFont="1" applyFill="1" applyBorder="1" applyAlignment="1" applyProtection="1">
      <alignment horizontal="left" vertical="center" wrapText="1"/>
      <protection hidden="1"/>
    </xf>
    <xf numFmtId="0" fontId="32" fillId="5" borderId="18" xfId="0" quotePrefix="1" applyFont="1" applyFill="1" applyBorder="1" applyAlignment="1" applyProtection="1">
      <alignment horizontal="left" vertical="center" wrapText="1"/>
      <protection hidden="1"/>
    </xf>
    <xf numFmtId="0" fontId="32" fillId="8" borderId="0" xfId="0" applyFont="1" applyFill="1" applyAlignment="1" applyProtection="1">
      <alignment horizontal="left" vertical="center" wrapText="1"/>
      <protection hidden="1"/>
    </xf>
    <xf numFmtId="0" fontId="34" fillId="8" borderId="0" xfId="3" applyFont="1" applyFill="1" applyAlignment="1" applyProtection="1">
      <alignment horizontal="left" vertical="center" wrapText="1"/>
    </xf>
    <xf numFmtId="0" fontId="29" fillId="0" borderId="0" xfId="0" applyFont="1" applyAlignment="1">
      <alignment horizontal="left" wrapText="1"/>
    </xf>
    <xf numFmtId="0" fontId="10" fillId="0" borderId="7" xfId="1" applyNumberFormat="1" applyFont="1" applyFill="1" applyBorder="1" applyAlignment="1" applyProtection="1">
      <alignment horizontal="center"/>
      <protection locked="0"/>
    </xf>
    <xf numFmtId="0" fontId="10" fillId="7" borderId="2" xfId="1" applyNumberFormat="1" applyFont="1" applyFill="1" applyBorder="1" applyAlignment="1" applyProtection="1">
      <alignment horizontal="center"/>
      <protection locked="0"/>
    </xf>
    <xf numFmtId="0" fontId="10" fillId="7" borderId="3" xfId="1" applyNumberFormat="1" applyFont="1" applyFill="1" applyBorder="1" applyAlignment="1" applyProtection="1">
      <alignment horizontal="center"/>
      <protection locked="0"/>
    </xf>
    <xf numFmtId="0" fontId="10" fillId="7" borderId="4" xfId="1" applyNumberFormat="1" applyFont="1" applyFill="1" applyBorder="1" applyAlignment="1" applyProtection="1">
      <alignment horizontal="center"/>
      <protection locked="0"/>
    </xf>
    <xf numFmtId="14" fontId="10" fillId="7" borderId="1" xfId="0" applyNumberFormat="1" applyFont="1" applyFill="1" applyBorder="1" applyAlignment="1" applyProtection="1">
      <alignment horizontal="center"/>
      <protection locked="0"/>
    </xf>
    <xf numFmtId="0" fontId="10" fillId="0" borderId="0" xfId="0" applyFont="1" applyAlignment="1" applyProtection="1">
      <alignment horizontal="right"/>
      <protection hidden="1"/>
    </xf>
    <xf numFmtId="0" fontId="10" fillId="0" borderId="10" xfId="0" applyFont="1" applyBorder="1" applyAlignment="1" applyProtection="1">
      <alignment horizontal="right"/>
      <protection hidden="1"/>
    </xf>
    <xf numFmtId="0" fontId="7" fillId="6" borderId="0" xfId="0" applyFont="1" applyFill="1" applyAlignment="1" applyProtection="1">
      <alignment horizontal="center" vertical="center"/>
      <protection hidden="1"/>
    </xf>
    <xf numFmtId="0" fontId="10" fillId="7" borderId="2" xfId="0" applyFont="1" applyFill="1" applyBorder="1" applyAlignment="1" applyProtection="1">
      <alignment horizontal="center"/>
      <protection locked="0"/>
    </xf>
    <xf numFmtId="0" fontId="10" fillId="7" borderId="4" xfId="0" applyFont="1" applyFill="1" applyBorder="1" applyAlignment="1" applyProtection="1">
      <alignment horizontal="center"/>
      <protection locked="0"/>
    </xf>
    <xf numFmtId="164" fontId="10" fillId="7" borderId="2" xfId="0" applyNumberFormat="1" applyFont="1" applyFill="1" applyBorder="1" applyAlignment="1" applyProtection="1">
      <alignment horizontal="center"/>
      <protection locked="0"/>
    </xf>
    <xf numFmtId="164" fontId="10" fillId="7" borderId="4" xfId="0" applyNumberFormat="1" applyFont="1" applyFill="1" applyBorder="1" applyAlignment="1" applyProtection="1">
      <alignment horizontal="center"/>
      <protection locked="0"/>
    </xf>
    <xf numFmtId="0" fontId="10" fillId="7" borderId="3" xfId="0" applyFont="1" applyFill="1" applyBorder="1" applyAlignment="1" applyProtection="1">
      <alignment horizontal="center"/>
      <protection locked="0"/>
    </xf>
    <xf numFmtId="0" fontId="10" fillId="0" borderId="0" xfId="0" applyFont="1" applyAlignment="1" applyProtection="1">
      <alignment horizontal="right" wrapText="1"/>
      <protection hidden="1"/>
    </xf>
    <xf numFmtId="49" fontId="10" fillId="7" borderId="1" xfId="0" applyNumberFormat="1" applyFont="1" applyFill="1" applyBorder="1" applyAlignment="1" applyProtection="1">
      <alignment horizontal="center"/>
      <protection locked="0"/>
    </xf>
    <xf numFmtId="49" fontId="10" fillId="7" borderId="2" xfId="0" applyNumberFormat="1" applyFont="1" applyFill="1" applyBorder="1" applyAlignment="1" applyProtection="1">
      <alignment horizontal="center"/>
      <protection locked="0"/>
    </xf>
    <xf numFmtId="49" fontId="10" fillId="7" borderId="3" xfId="0" applyNumberFormat="1" applyFont="1" applyFill="1" applyBorder="1" applyAlignment="1" applyProtection="1">
      <alignment horizontal="center"/>
      <protection locked="0"/>
    </xf>
    <xf numFmtId="49" fontId="10" fillId="7" borderId="4" xfId="0" applyNumberFormat="1" applyFont="1" applyFill="1" applyBorder="1" applyAlignment="1" applyProtection="1">
      <alignment horizontal="center"/>
      <protection locked="0"/>
    </xf>
    <xf numFmtId="164" fontId="10" fillId="7" borderId="3" xfId="0" applyNumberFormat="1" applyFont="1" applyFill="1" applyBorder="1" applyAlignment="1" applyProtection="1">
      <alignment horizontal="center"/>
      <protection locked="0"/>
    </xf>
    <xf numFmtId="0" fontId="10" fillId="7" borderId="1" xfId="0" applyFont="1" applyFill="1" applyBorder="1" applyAlignment="1" applyProtection="1">
      <alignment horizontal="center"/>
      <protection locked="0"/>
    </xf>
    <xf numFmtId="0" fontId="10" fillId="0" borderId="0" xfId="0" applyFont="1" applyAlignment="1" applyProtection="1">
      <alignment horizontal="center"/>
      <protection locked="0"/>
    </xf>
    <xf numFmtId="0" fontId="15" fillId="6" borderId="0" xfId="0" applyFont="1" applyFill="1" applyAlignment="1" applyProtection="1">
      <alignment horizontal="center" vertical="center"/>
      <protection hidden="1"/>
    </xf>
    <xf numFmtId="0" fontId="10" fillId="7" borderId="6" xfId="0" applyFont="1" applyFill="1" applyBorder="1" applyAlignment="1" applyProtection="1">
      <alignment horizontal="left" vertical="top" wrapText="1"/>
      <protection locked="0"/>
    </xf>
    <xf numFmtId="0" fontId="10" fillId="7" borderId="7" xfId="0" applyFont="1" applyFill="1" applyBorder="1" applyAlignment="1" applyProtection="1">
      <alignment horizontal="left" vertical="top"/>
      <protection locked="0"/>
    </xf>
    <xf numFmtId="0" fontId="10" fillId="7" borderId="11" xfId="0" applyFont="1" applyFill="1" applyBorder="1" applyAlignment="1" applyProtection="1">
      <alignment horizontal="left" vertical="top"/>
      <protection locked="0"/>
    </xf>
    <xf numFmtId="0" fontId="10" fillId="7" borderId="8" xfId="0" applyFont="1" applyFill="1" applyBorder="1" applyAlignment="1" applyProtection="1">
      <alignment horizontal="left" vertical="top"/>
      <protection locked="0"/>
    </xf>
    <xf numFmtId="0" fontId="10" fillId="7" borderId="0" xfId="0" applyFont="1" applyFill="1" applyAlignment="1" applyProtection="1">
      <alignment horizontal="left" vertical="top"/>
      <protection locked="0"/>
    </xf>
    <xf numFmtId="0" fontId="10" fillId="7" borderId="10" xfId="0" applyFont="1" applyFill="1" applyBorder="1" applyAlignment="1" applyProtection="1">
      <alignment horizontal="left" vertical="top"/>
      <protection locked="0"/>
    </xf>
    <xf numFmtId="0" fontId="10" fillId="7" borderId="9" xfId="0" applyFont="1" applyFill="1" applyBorder="1" applyAlignment="1" applyProtection="1">
      <alignment horizontal="left" vertical="top"/>
      <protection locked="0"/>
    </xf>
    <xf numFmtId="0" fontId="10" fillId="7" borderId="5" xfId="0" applyFont="1" applyFill="1" applyBorder="1" applyAlignment="1" applyProtection="1">
      <alignment horizontal="left" vertical="top"/>
      <protection locked="0"/>
    </xf>
    <xf numFmtId="0" fontId="10" fillId="7" borderId="12" xfId="0" applyFont="1" applyFill="1" applyBorder="1" applyAlignment="1" applyProtection="1">
      <alignment horizontal="left" vertical="top"/>
      <protection locked="0"/>
    </xf>
    <xf numFmtId="0" fontId="10" fillId="7" borderId="6" xfId="0" applyFont="1" applyFill="1" applyBorder="1" applyAlignment="1" applyProtection="1">
      <alignment horizontal="left" vertical="top"/>
      <protection locked="0"/>
    </xf>
    <xf numFmtId="49" fontId="10" fillId="7" borderId="1" xfId="0" applyNumberFormat="1" applyFont="1" applyFill="1" applyBorder="1" applyAlignment="1" applyProtection="1">
      <alignment horizontal="left" wrapText="1"/>
      <protection locked="0"/>
    </xf>
    <xf numFmtId="0" fontId="10" fillId="0" borderId="0" xfId="0" applyFont="1" applyAlignment="1">
      <alignment horizontal="left" vertical="center" wrapText="1"/>
    </xf>
    <xf numFmtId="0" fontId="7" fillId="6" borderId="0" xfId="0" applyFont="1" applyFill="1" applyAlignment="1">
      <alignment horizontal="center" vertical="center"/>
    </xf>
    <xf numFmtId="0" fontId="10" fillId="0" borderId="0" xfId="0" applyFont="1" applyAlignment="1">
      <alignment horizontal="left"/>
    </xf>
    <xf numFmtId="49" fontId="10" fillId="7" borderId="1" xfId="0" applyNumberFormat="1" applyFont="1" applyFill="1" applyBorder="1" applyAlignment="1" applyProtection="1">
      <alignment horizontal="left" vertical="top" wrapText="1"/>
      <protection locked="0"/>
    </xf>
    <xf numFmtId="0" fontId="10" fillId="0" borderId="0" xfId="0" applyFont="1" applyAlignment="1">
      <alignment horizontal="center"/>
    </xf>
    <xf numFmtId="49" fontId="10" fillId="0" borderId="0" xfId="0" applyNumberFormat="1" applyFont="1" applyAlignment="1" applyProtection="1">
      <alignment horizontal="left" wrapText="1"/>
      <protection locked="0"/>
    </xf>
    <xf numFmtId="0" fontId="59" fillId="0" borderId="0" xfId="5" applyFont="1" applyAlignment="1">
      <alignment horizontal="left"/>
    </xf>
    <xf numFmtId="0" fontId="10" fillId="0" borderId="31" xfId="0" applyFont="1" applyBorder="1" applyAlignment="1">
      <alignment horizontal="left" wrapText="1"/>
    </xf>
    <xf numFmtId="0" fontId="53" fillId="0" borderId="0" xfId="0" applyFont="1" applyAlignment="1">
      <alignment horizontal="left" wrapText="1"/>
    </xf>
    <xf numFmtId="0" fontId="62" fillId="0" borderId="0" xfId="0" applyFont="1" applyAlignment="1">
      <alignment horizontal="left" vertical="top" wrapText="1"/>
    </xf>
    <xf numFmtId="0" fontId="68" fillId="0" borderId="0" xfId="0" applyFont="1"/>
    <xf numFmtId="2" fontId="32" fillId="2" borderId="0" xfId="4" applyNumberFormat="1" applyFont="1" applyFill="1" applyBorder="1" applyAlignment="1">
      <alignment horizontal="center"/>
    </xf>
    <xf numFmtId="2" fontId="32" fillId="0" borderId="0" xfId="0" applyNumberFormat="1" applyFont="1"/>
  </cellXfs>
  <cellStyles count="6">
    <cellStyle name="Comma" xfId="1" builtinId="3"/>
    <cellStyle name="Currency" xfId="2" builtinId="4"/>
    <cellStyle name="Hyperlink" xfId="3" builtinId="8"/>
    <cellStyle name="Normal" xfId="0" builtinId="0"/>
    <cellStyle name="Normal 18 5 2" xfId="5" xr:uid="{0B3D91AF-6446-4DA3-A156-5526FC04554B}"/>
    <cellStyle name="Percent" xfId="4" builtinId="5"/>
  </cellStyles>
  <dxfs count="70">
    <dxf>
      <font>
        <color theme="0" tint="-0.24994659260841701"/>
      </font>
      <fill>
        <patternFill>
          <bgColor theme="0" tint="-0.24994659260841701"/>
        </patternFill>
      </fill>
    </dxf>
    <dxf>
      <font>
        <color theme="0" tint="-0.24994659260841701"/>
      </font>
      <fill>
        <patternFill>
          <bgColor theme="0" tint="-0.24994659260841701"/>
        </patternFill>
      </fill>
    </dxf>
    <dxf>
      <font>
        <color theme="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b val="0"/>
        <i/>
        <color theme="0" tint="-0.24994659260841701"/>
      </font>
      <fill>
        <patternFill>
          <bgColor theme="0" tint="-0.24994659260841701"/>
        </patternFill>
      </fill>
    </dxf>
    <dxf>
      <font>
        <b val="0"/>
        <i val="0"/>
        <strike val="0"/>
        <condense val="0"/>
        <extend val="0"/>
        <outline val="0"/>
        <shadow val="0"/>
        <u val="none"/>
        <vertAlign val="baseline"/>
        <sz val="11"/>
        <color auto="1"/>
        <name val="Arial"/>
        <family val="2"/>
        <scheme val="none"/>
      </font>
      <fill>
        <patternFill patternType="solid">
          <fgColor indexed="64"/>
          <bgColor rgb="FF92D050"/>
        </patternFill>
      </fill>
      <border diagonalUp="0" diagonalDown="0" outline="0">
        <left/>
        <right/>
        <top/>
        <bottom/>
      </border>
    </dxf>
    <dxf>
      <font>
        <b val="0"/>
        <i val="0"/>
        <strike val="0"/>
        <condense val="0"/>
        <extend val="0"/>
        <outline val="0"/>
        <shadow val="0"/>
        <u val="none"/>
        <vertAlign val="baseline"/>
        <sz val="11"/>
        <color auto="1"/>
        <name val="Arial"/>
        <family val="2"/>
        <scheme val="none"/>
      </font>
      <fill>
        <patternFill patternType="solid">
          <fgColor indexed="64"/>
          <bgColor rgb="FF92D050"/>
        </patternFill>
      </fill>
      <border diagonalUp="0" diagonalDown="0" outline="0">
        <left/>
        <right/>
        <top/>
        <bottom/>
      </border>
    </dxf>
    <dxf>
      <font>
        <b val="0"/>
        <i val="0"/>
        <strike val="0"/>
        <condense val="0"/>
        <extend val="0"/>
        <outline val="0"/>
        <shadow val="0"/>
        <u val="none"/>
        <vertAlign val="baseline"/>
        <sz val="11"/>
        <color auto="1"/>
        <name val="Arial"/>
        <family val="2"/>
        <scheme val="none"/>
      </font>
      <fill>
        <patternFill patternType="solid">
          <fgColor indexed="64"/>
          <bgColor rgb="FF92D050"/>
        </patternFill>
      </fill>
      <border diagonalUp="0" diagonalDown="0" outline="0">
        <left/>
        <right/>
        <top/>
        <bottom/>
      </border>
    </dxf>
    <dxf>
      <font>
        <b val="0"/>
        <i val="0"/>
        <strike val="0"/>
        <condense val="0"/>
        <extend val="0"/>
        <outline val="0"/>
        <shadow val="0"/>
        <u val="none"/>
        <vertAlign val="baseline"/>
        <sz val="11"/>
        <color auto="1"/>
        <name val="Arial"/>
        <family val="2"/>
        <scheme val="none"/>
      </font>
      <fill>
        <patternFill patternType="solid">
          <fgColor indexed="64"/>
          <bgColor rgb="FF92D050"/>
        </patternFill>
      </fill>
      <border diagonalUp="0" diagonalDown="0" outline="0">
        <left/>
        <right/>
        <top/>
        <bottom/>
      </border>
    </dxf>
    <dxf>
      <font>
        <b val="0"/>
        <i val="0"/>
        <strike val="0"/>
        <condense val="0"/>
        <extend val="0"/>
        <outline val="0"/>
        <shadow val="0"/>
        <u val="none"/>
        <vertAlign val="baseline"/>
        <sz val="11"/>
        <color auto="1"/>
        <name val="Arial"/>
        <family val="2"/>
        <scheme val="none"/>
      </font>
      <fill>
        <patternFill patternType="solid">
          <fgColor indexed="64"/>
          <bgColor rgb="FF92D050"/>
        </patternFill>
      </fill>
      <border diagonalUp="0" diagonalDown="0" outline="0">
        <left/>
        <right/>
        <top/>
        <bottom/>
      </border>
    </dxf>
    <dxf>
      <font>
        <b val="0"/>
        <i val="0"/>
        <strike val="0"/>
        <condense val="0"/>
        <extend val="0"/>
        <outline val="0"/>
        <shadow val="0"/>
        <u val="none"/>
        <vertAlign val="baseline"/>
        <sz val="11"/>
        <color auto="1"/>
        <name val="Arial"/>
        <family val="2"/>
        <scheme val="none"/>
      </font>
      <fill>
        <patternFill patternType="solid">
          <fgColor indexed="64"/>
          <bgColor rgb="FF92D050"/>
        </patternFill>
      </fill>
      <border diagonalUp="0" diagonalDown="0" outline="0">
        <left/>
        <right/>
        <top/>
        <bottom/>
      </border>
    </dxf>
    <dxf>
      <font>
        <b val="0"/>
        <i val="0"/>
        <strike val="0"/>
        <condense val="0"/>
        <extend val="0"/>
        <outline val="0"/>
        <shadow val="0"/>
        <u val="none"/>
        <vertAlign val="baseline"/>
        <sz val="11"/>
        <color auto="1"/>
        <name val="Arial"/>
        <family val="2"/>
        <scheme val="none"/>
      </font>
      <alignment horizontal="center" vertical="bottom"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auto="1"/>
        <name val="Arial"/>
        <family val="2"/>
        <scheme val="none"/>
      </font>
      <alignment horizontal="center" vertical="bottom" textRotation="0" wrapText="0" indent="0" justifyLastLine="0" shrinkToFit="0" readingOrder="0"/>
    </dxf>
    <dxf>
      <font>
        <b/>
        <i val="0"/>
        <strike val="0"/>
        <condense val="0"/>
        <extend val="0"/>
        <outline val="0"/>
        <shadow val="0"/>
        <u val="none"/>
        <vertAlign val="baseline"/>
        <sz val="11"/>
        <color theme="0"/>
        <name val="Arial"/>
        <family val="2"/>
        <scheme val="none"/>
      </font>
      <fill>
        <patternFill patternType="solid">
          <fgColor indexed="64"/>
          <bgColor rgb="FF240250"/>
        </patternFill>
      </fill>
      <alignment horizontal="center" vertical="bottom" textRotation="0" wrapText="0" indent="0" justifyLastLine="0" shrinkToFit="0" readingOrder="0"/>
    </dxf>
    <dxf>
      <font>
        <b val="0"/>
        <i val="0"/>
        <strike val="0"/>
        <condense val="0"/>
        <extend val="0"/>
        <outline val="0"/>
        <shadow val="0"/>
        <u val="none"/>
        <vertAlign val="baseline"/>
        <sz val="11"/>
        <color auto="1"/>
        <name val="Arial"/>
        <family val="2"/>
        <scheme val="none"/>
      </font>
      <fill>
        <patternFill patternType="solid">
          <fgColor indexed="64"/>
          <bgColor theme="0"/>
        </patternFill>
      </fill>
    </dxf>
    <dxf>
      <font>
        <b val="0"/>
        <i val="0"/>
        <strike val="0"/>
        <condense val="0"/>
        <extend val="0"/>
        <outline val="0"/>
        <shadow val="0"/>
        <u val="none"/>
        <vertAlign val="baseline"/>
        <sz val="11"/>
        <color auto="1"/>
        <name val="Arial"/>
        <family val="2"/>
        <scheme val="none"/>
      </font>
      <fill>
        <patternFill patternType="solid">
          <fgColor indexed="64"/>
          <bgColor theme="0"/>
        </patternFill>
      </fill>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center" vertical="bottom"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fill>
        <patternFill patternType="solid">
          <fgColor indexed="64"/>
          <bgColor theme="0"/>
        </patternFill>
      </fill>
    </dxf>
    <dxf>
      <font>
        <strike val="0"/>
        <outline val="0"/>
        <shadow val="0"/>
        <u val="none"/>
        <vertAlign val="baseline"/>
        <sz val="11"/>
        <color theme="0"/>
        <name val="Arial"/>
        <family val="2"/>
        <scheme val="none"/>
      </font>
      <fill>
        <patternFill patternType="solid">
          <fgColor indexed="64"/>
          <bgColor rgb="FF240250"/>
        </patternFill>
      </fill>
    </dxf>
    <dxf>
      <numFmt numFmtId="34" formatCode="_(&quot;$&quot;* #,##0.00_);_(&quot;$&quot;* \(#,##0.00\);_(&quot;$&quot;* &quot;-&quot;??_);_(@_)"/>
    </dxf>
    <dxf>
      <numFmt numFmtId="34" formatCode="_(&quot;$&quot;* #,##0.00_);_(&quot;$&quot;* \(#,##0.00\);_(&quot;$&quot;* &quot;-&quot;??_);_(@_)"/>
    </dxf>
    <dxf>
      <numFmt numFmtId="34" formatCode="_(&quot;$&quot;* #,##0.00_);_(&quot;$&quot;* \(#,##0.00\);_(&quot;$&quot;* &quot;-&quot;??_);_(@_)"/>
    </dxf>
    <dxf>
      <numFmt numFmtId="34" formatCode="_(&quot;$&quot;* #,##0.00_);_(&quot;$&quot;* \(#,##0.00\);_(&quot;$&quot;* &quot;-&quot;??_);_(@_)"/>
    </dxf>
    <dxf>
      <numFmt numFmtId="34" formatCode="_(&quot;$&quot;* #,##0.00_);_(&quot;$&quot;* \(#,##0.00\);_(&quot;$&quot;* &quot;-&quot;??_);_(@_)"/>
    </dxf>
    <dxf>
      <numFmt numFmtId="34" formatCode="_(&quot;$&quot;* #,##0.00_);_(&quot;$&quot;* \(#,##0.00\);_(&quot;$&quot;* &quot;-&quot;??_);_(@_)"/>
    </dxf>
    <dxf>
      <border outline="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theme="0"/>
        <name val="Arial"/>
        <family val="2"/>
        <scheme val="none"/>
      </font>
      <fill>
        <patternFill patternType="solid">
          <fgColor indexed="64"/>
          <bgColor rgb="FF240250"/>
        </patternFill>
      </fill>
      <alignment horizontal="general" vertical="bottom" textRotation="0" wrapText="0" indent="0" justifyLastLine="0" shrinkToFit="0" readingOrder="0"/>
    </dxf>
    <dxf>
      <font>
        <b val="0"/>
        <i val="0"/>
        <strike val="0"/>
        <condense val="0"/>
        <extend val="0"/>
        <outline val="0"/>
        <shadow val="0"/>
        <u val="none"/>
        <vertAlign val="baseline"/>
        <sz val="11"/>
        <color auto="1"/>
        <name val="Arial"/>
        <family val="2"/>
        <scheme val="none"/>
      </font>
    </dxf>
    <dxf>
      <font>
        <b val="0"/>
        <i val="0"/>
        <strike val="0"/>
        <condense val="0"/>
        <extend val="0"/>
        <outline val="0"/>
        <shadow val="0"/>
        <u val="none"/>
        <vertAlign val="baseline"/>
        <sz val="11"/>
        <color auto="1"/>
        <name val="Arial"/>
        <family val="2"/>
        <scheme val="none"/>
      </font>
    </dxf>
    <dxf>
      <font>
        <b/>
        <i val="0"/>
        <strike val="0"/>
        <condense val="0"/>
        <extend val="0"/>
        <outline val="0"/>
        <shadow val="0"/>
        <u val="none"/>
        <vertAlign val="baseline"/>
        <sz val="11"/>
        <color theme="0"/>
        <name val="Arial"/>
        <family val="2"/>
        <scheme val="none"/>
      </font>
      <fill>
        <patternFill patternType="solid">
          <fgColor indexed="64"/>
          <bgColor rgb="FF240250"/>
        </patternFill>
      </fill>
    </dxf>
    <dxf>
      <border outline="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theme="0"/>
        <name val="Arial"/>
        <family val="2"/>
        <scheme val="none"/>
      </font>
      <fill>
        <patternFill patternType="solid">
          <fgColor indexed="64"/>
          <bgColor theme="2"/>
        </patternFill>
      </fill>
    </dxf>
    <dxf>
      <font>
        <b val="0"/>
        <i val="0"/>
        <strike val="0"/>
        <condense val="0"/>
        <extend val="0"/>
        <outline val="0"/>
        <shadow val="0"/>
        <u val="none"/>
        <vertAlign val="baseline"/>
        <sz val="11"/>
        <color auto="1"/>
        <name val="Arial"/>
        <family val="2"/>
        <scheme val="none"/>
      </font>
    </dxf>
    <dxf>
      <font>
        <b val="0"/>
        <i val="0"/>
        <strike val="0"/>
        <condense val="0"/>
        <extend val="0"/>
        <outline val="0"/>
        <shadow val="0"/>
        <u val="none"/>
        <vertAlign val="baseline"/>
        <sz val="11"/>
        <color auto="1"/>
        <name val="Arial"/>
        <family val="2"/>
        <scheme val="none"/>
      </font>
    </dxf>
    <dxf>
      <font>
        <b val="0"/>
        <i val="0"/>
        <strike val="0"/>
        <condense val="0"/>
        <extend val="0"/>
        <outline val="0"/>
        <shadow val="0"/>
        <u val="none"/>
        <vertAlign val="baseline"/>
        <sz val="11"/>
        <color auto="1"/>
        <name val="Arial"/>
        <family val="2"/>
        <scheme val="none"/>
      </font>
    </dxf>
    <dxf>
      <font>
        <b val="0"/>
        <i val="0"/>
        <strike val="0"/>
        <condense val="0"/>
        <extend val="0"/>
        <outline val="0"/>
        <shadow val="0"/>
        <u val="none"/>
        <vertAlign val="baseline"/>
        <sz val="11"/>
        <color auto="1"/>
        <name val="Arial"/>
        <family val="2"/>
        <scheme val="none"/>
      </font>
    </dxf>
    <dxf>
      <font>
        <b/>
        <i val="0"/>
        <strike val="0"/>
        <condense val="0"/>
        <extend val="0"/>
        <outline val="0"/>
        <shadow val="0"/>
        <u val="none"/>
        <vertAlign val="baseline"/>
        <sz val="11"/>
        <color theme="0"/>
        <name val="Arial"/>
        <family val="2"/>
        <scheme val="none"/>
      </font>
      <fill>
        <patternFill patternType="solid">
          <fgColor indexed="64"/>
          <bgColor rgb="FF240250"/>
        </patternFill>
      </fill>
    </dxf>
    <dxf>
      <border outline="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theme="0"/>
        <name val="Arial"/>
        <family val="2"/>
        <scheme val="none"/>
      </font>
      <fill>
        <patternFill patternType="solid">
          <fgColor indexed="64"/>
          <bgColor theme="2"/>
        </patternFill>
      </fill>
    </dxf>
    <dxf>
      <numFmt numFmtId="34" formatCode="_(&quot;$&quot;* #,##0.00_);_(&quot;$&quot;* \(#,##0.00\);_(&quot;$&quot;* &quot;-&quot;??_);_(@_)"/>
    </dxf>
    <dxf>
      <numFmt numFmtId="34" formatCode="_(&quot;$&quot;* #,##0.00_);_(&quot;$&quot;* \(#,##0.00\);_(&quot;$&quot;* &quot;-&quot;??_);_(@_)"/>
    </dxf>
    <dxf>
      <border outline="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theme="0"/>
        <name val="Arial"/>
        <family val="2"/>
        <scheme val="none"/>
      </font>
      <fill>
        <patternFill patternType="solid">
          <fgColor indexed="64"/>
          <bgColor rgb="FF240250"/>
        </patternFill>
      </fill>
      <alignment horizontal="general" vertical="bottom" textRotation="0" wrapText="0" indent="0" justifyLastLine="0" shrinkToFit="0" readingOrder="0"/>
    </dxf>
    <dxf>
      <font>
        <b val="0"/>
        <i val="0"/>
        <strike val="0"/>
        <condense val="0"/>
        <extend val="0"/>
        <outline val="0"/>
        <shadow val="0"/>
        <u val="none"/>
        <vertAlign val="baseline"/>
        <sz val="11"/>
        <color auto="1"/>
        <name val="Arial"/>
        <family val="2"/>
        <scheme val="none"/>
      </font>
      <fill>
        <patternFill patternType="solid">
          <fgColor indexed="64"/>
          <bgColor rgb="FFFFFF00"/>
        </patternFill>
      </fill>
    </dxf>
    <dxf>
      <font>
        <b val="0"/>
        <i val="0"/>
        <strike val="0"/>
        <condense val="0"/>
        <extend val="0"/>
        <outline val="0"/>
        <shadow val="0"/>
        <u val="none"/>
        <vertAlign val="baseline"/>
        <sz val="11"/>
        <color auto="1"/>
        <name val="Arial"/>
        <family val="2"/>
        <scheme val="none"/>
      </font>
      <fill>
        <patternFill patternType="solid">
          <fgColor indexed="64"/>
          <bgColor rgb="FFFFFF00"/>
        </patternFill>
      </fill>
    </dxf>
    <dxf>
      <font>
        <b val="0"/>
        <i val="0"/>
        <strike val="0"/>
        <condense val="0"/>
        <extend val="0"/>
        <outline val="0"/>
        <shadow val="0"/>
        <u val="none"/>
        <vertAlign val="baseline"/>
        <sz val="11"/>
        <color auto="1"/>
        <name val="Arial"/>
        <family val="2"/>
        <scheme val="none"/>
      </font>
      <fill>
        <patternFill patternType="solid">
          <fgColor indexed="64"/>
          <bgColor rgb="FFFFFF00"/>
        </patternFill>
      </fill>
    </dxf>
    <dxf>
      <font>
        <b val="0"/>
        <i val="0"/>
        <strike val="0"/>
        <condense val="0"/>
        <extend val="0"/>
        <outline val="0"/>
        <shadow val="0"/>
        <u val="none"/>
        <vertAlign val="baseline"/>
        <sz val="11"/>
        <color auto="1"/>
        <name val="Arial"/>
        <family val="2"/>
        <scheme val="none"/>
      </font>
      <fill>
        <patternFill patternType="solid">
          <fgColor indexed="64"/>
          <bgColor rgb="FFFFFF00"/>
        </patternFill>
      </fill>
    </dxf>
    <dxf>
      <font>
        <b val="0"/>
        <i val="0"/>
        <strike val="0"/>
        <condense val="0"/>
        <extend val="0"/>
        <outline val="0"/>
        <shadow val="0"/>
        <u val="none"/>
        <vertAlign val="baseline"/>
        <sz val="11"/>
        <color auto="1"/>
        <name val="Arial"/>
        <family val="2"/>
        <scheme val="none"/>
      </font>
      <fill>
        <patternFill patternType="solid">
          <fgColor indexed="64"/>
          <bgColor rgb="FFFFFF00"/>
        </patternFill>
      </fill>
    </dxf>
    <dxf>
      <font>
        <b val="0"/>
        <i val="0"/>
        <strike val="0"/>
        <condense val="0"/>
        <extend val="0"/>
        <outline val="0"/>
        <shadow val="0"/>
        <u val="none"/>
        <vertAlign val="baseline"/>
        <sz val="11"/>
        <color auto="1"/>
        <name val="Arial"/>
        <family val="2"/>
        <scheme val="none"/>
      </font>
      <fill>
        <patternFill patternType="solid">
          <fgColor indexed="64"/>
          <bgColor rgb="FFFFFF00"/>
        </patternFill>
      </fill>
    </dxf>
    <dxf>
      <fill>
        <patternFill patternType="solid">
          <fgColor indexed="64"/>
          <bgColor rgb="FF92D050"/>
        </patternFill>
      </fill>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rgb="FFFFFF00"/>
        </patternFill>
      </fill>
    </dxf>
    <dxf>
      <font>
        <b/>
        <i val="0"/>
        <strike val="0"/>
        <condense val="0"/>
        <extend val="0"/>
        <outline val="0"/>
        <shadow val="0"/>
        <u val="none"/>
        <vertAlign val="baseline"/>
        <sz val="11"/>
        <color theme="0"/>
        <name val="Arial"/>
        <family val="2"/>
        <scheme val="none"/>
      </font>
      <fill>
        <patternFill patternType="solid">
          <fgColor indexed="64"/>
          <bgColor rgb="FF240250"/>
        </patternFill>
      </fill>
    </dxf>
    <dxf>
      <alignment horizontal="center" vertical="bottom" textRotation="0" indent="0" justifyLastLine="0" shrinkToFit="0" readingOrder="0"/>
    </dxf>
    <dxf>
      <font>
        <b val="0"/>
        <i val="0"/>
        <strike val="0"/>
        <condense val="0"/>
        <extend val="0"/>
        <outline val="0"/>
        <shadow val="0"/>
        <u val="none"/>
        <vertAlign val="baseline"/>
        <sz val="11"/>
        <color auto="1"/>
        <name val="Arial"/>
        <family val="2"/>
        <scheme val="none"/>
      </font>
      <alignment horizontal="center" vertical="bottom"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theme="0"/>
        <name val="Arial"/>
        <family val="2"/>
        <scheme val="none"/>
      </font>
      <fill>
        <patternFill patternType="solid">
          <fgColor indexed="64"/>
          <bgColor rgb="FF240250"/>
        </patternFill>
      </fill>
      <alignment horizontal="center" vertical="bottom" textRotation="0" wrapText="0" indent="0" justifyLastLine="0" shrinkToFit="0" readingOrder="0"/>
    </dxf>
    <dxf>
      <font>
        <b val="0"/>
        <i val="0"/>
        <strike val="0"/>
        <condense val="0"/>
        <extend val="0"/>
        <outline val="0"/>
        <shadow val="0"/>
        <u val="none"/>
        <vertAlign val="baseline"/>
        <sz val="11"/>
        <color auto="1"/>
        <name val="Arial"/>
        <family val="2"/>
        <scheme val="none"/>
      </font>
      <alignment horizontal="right" vertical="bottom" textRotation="0" wrapText="0" indent="0" justifyLastLine="0" shrinkToFit="0" readingOrder="0"/>
    </dxf>
    <dxf>
      <font>
        <b val="0"/>
        <i val="0"/>
        <strike val="0"/>
        <condense val="0"/>
        <extend val="0"/>
        <outline val="0"/>
        <shadow val="0"/>
        <u val="none"/>
        <vertAlign val="baseline"/>
        <sz val="11"/>
        <color auto="1"/>
        <name val="Arial"/>
        <family val="2"/>
        <scheme val="none"/>
      </font>
      <alignment horizontal="right" vertical="bottom" textRotation="0" wrapText="0" indent="0" justifyLastLine="0" shrinkToFit="0" readingOrder="0"/>
    </dxf>
    <dxf>
      <font>
        <b val="0"/>
        <i val="0"/>
        <strike val="0"/>
        <condense val="0"/>
        <extend val="0"/>
        <outline val="0"/>
        <shadow val="0"/>
        <u val="none"/>
        <vertAlign val="baseline"/>
        <sz val="11"/>
        <color auto="1"/>
        <name val="Arial"/>
        <family val="2"/>
        <scheme val="none"/>
      </font>
      <alignment horizontal="right" vertical="bottom" textRotation="0" wrapText="0" indent="0" justifyLastLine="0" shrinkToFit="0" readingOrder="0"/>
    </dxf>
    <dxf>
      <font>
        <b val="0"/>
        <i val="0"/>
        <strike val="0"/>
        <condense val="0"/>
        <extend val="0"/>
        <outline val="0"/>
        <shadow val="0"/>
        <u val="none"/>
        <vertAlign val="baseline"/>
        <sz val="11"/>
        <color auto="1"/>
        <name val="Arial"/>
        <family val="2"/>
        <scheme val="none"/>
      </font>
      <alignment horizontal="right" vertical="bottom" textRotation="0" wrapText="0" indent="0" justifyLastLine="0" shrinkToFit="0" readingOrder="0"/>
    </dxf>
    <dxf>
      <font>
        <b val="0"/>
        <i val="0"/>
        <strike val="0"/>
        <condense val="0"/>
        <extend val="0"/>
        <outline val="0"/>
        <shadow val="0"/>
        <u val="none"/>
        <vertAlign val="baseline"/>
        <sz val="11"/>
        <color auto="1"/>
        <name val="Arial"/>
        <family val="2"/>
        <scheme val="none"/>
      </font>
      <alignment horizontal="right" vertical="bottom" textRotation="0" wrapText="0" indent="0" justifyLastLine="0" shrinkToFit="0" readingOrder="0"/>
    </dxf>
    <dxf>
      <font>
        <b val="0"/>
        <i val="0"/>
        <strike val="0"/>
        <condense val="0"/>
        <extend val="0"/>
        <outline val="0"/>
        <shadow val="0"/>
        <u val="none"/>
        <vertAlign val="baseline"/>
        <sz val="11"/>
        <color auto="1"/>
        <name val="Arial"/>
        <family val="2"/>
        <scheme val="none"/>
      </font>
    </dxf>
    <dxf>
      <font>
        <b val="0"/>
        <i val="0"/>
        <strike val="0"/>
        <condense val="0"/>
        <extend val="0"/>
        <outline val="0"/>
        <shadow val="0"/>
        <u val="none"/>
        <vertAlign val="baseline"/>
        <sz val="11"/>
        <color auto="1"/>
        <name val="Arial"/>
        <family val="2"/>
        <scheme val="none"/>
      </font>
      <fill>
        <patternFill patternType="solid">
          <fgColor indexed="64"/>
          <bgColor rgb="FFFFFF00"/>
        </patternFill>
      </fill>
    </dxf>
    <dxf>
      <border diagonalUp="0" diagonalDown="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theme="0"/>
        <name val="Arial"/>
        <family val="2"/>
        <scheme val="none"/>
      </font>
      <fill>
        <patternFill patternType="solid">
          <fgColor indexed="64"/>
          <bgColor rgb="FF240250"/>
        </patternFill>
      </fill>
      <alignment horizontal="left" vertical="bottom" textRotation="0" wrapText="0" indent="0" justifyLastLine="0" shrinkToFit="0" readingOrder="0"/>
    </dxf>
  </dxfs>
  <tableStyles count="0" defaultTableStyle="TableStyleMedium2" defaultPivotStyle="PivotStyleLight16"/>
  <colors>
    <mruColors>
      <color rgb="FF240250"/>
      <color rgb="FF8312FF"/>
      <color rgb="FF5700CA"/>
      <color rgb="FF149946"/>
      <color rgb="FF00E4A5"/>
      <color rgb="FFB4C6E7"/>
      <color rgb="FFE8E7EA"/>
      <color rgb="FF170D67"/>
      <color rgb="FF6406C1"/>
      <color rgb="FF3A5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https://www.trccompanies.com/wp-content/themes/trc/static/img/logo-dark.png" TargetMode="External"/></Relationships>
</file>

<file path=xl/drawings/_rels/drawing7.xml.rels><?xml version="1.0" encoding="UTF-8" standalone="yes"?>
<Relationships xmlns="http://schemas.openxmlformats.org/package/2006/relationships"><Relationship Id="rId1" Type="http://schemas.openxmlformats.org/officeDocument/2006/relationships/image" Target="https://www.trccompanies.com/wp-content/themes/trc/static/img/logo-dark.png"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4572000</xdr:colOff>
      <xdr:row>0</xdr:row>
      <xdr:rowOff>19050</xdr:rowOff>
    </xdr:from>
    <xdr:to>
      <xdr:col>2</xdr:col>
      <xdr:colOff>0</xdr:colOff>
      <xdr:row>4</xdr:row>
      <xdr:rowOff>140480</xdr:rowOff>
    </xdr:to>
    <xdr:pic>
      <xdr:nvPicPr>
        <xdr:cNvPr id="4" name="Picture 3">
          <a:extLst>
            <a:ext uri="{FF2B5EF4-FFF2-40B4-BE49-F238E27FC236}">
              <a16:creationId xmlns:a16="http://schemas.microsoft.com/office/drawing/2014/main" id="{604A14BF-15E6-CFA5-0276-F0F16396C7CD}"/>
            </a:ext>
          </a:extLst>
        </xdr:cNvPr>
        <xdr:cNvPicPr>
          <a:picLocks noChangeAspect="1"/>
        </xdr:cNvPicPr>
      </xdr:nvPicPr>
      <xdr:blipFill>
        <a:blip xmlns:r="http://schemas.openxmlformats.org/officeDocument/2006/relationships" r:embed="rId1"/>
        <a:stretch>
          <a:fillRect/>
        </a:stretch>
      </xdr:blipFill>
      <xdr:spPr>
        <a:xfrm>
          <a:off x="5381625" y="19050"/>
          <a:ext cx="2543175" cy="115013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742950</xdr:colOff>
          <xdr:row>30</xdr:row>
          <xdr:rowOff>104775</xdr:rowOff>
        </xdr:from>
        <xdr:to>
          <xdr:col>1</xdr:col>
          <xdr:colOff>981075</xdr:colOff>
          <xdr:row>32</xdr:row>
          <xdr:rowOff>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742950</xdr:colOff>
          <xdr:row>31</xdr:row>
          <xdr:rowOff>104775</xdr:rowOff>
        </xdr:from>
        <xdr:to>
          <xdr:col>1</xdr:col>
          <xdr:colOff>981075</xdr:colOff>
          <xdr:row>33</xdr:row>
          <xdr:rowOff>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742950</xdr:colOff>
          <xdr:row>32</xdr:row>
          <xdr:rowOff>104775</xdr:rowOff>
        </xdr:from>
        <xdr:to>
          <xdr:col>1</xdr:col>
          <xdr:colOff>981075</xdr:colOff>
          <xdr:row>33</xdr:row>
          <xdr:rowOff>180975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742950</xdr:colOff>
          <xdr:row>33</xdr:row>
          <xdr:rowOff>104775</xdr:rowOff>
        </xdr:from>
        <xdr:to>
          <xdr:col>1</xdr:col>
          <xdr:colOff>981075</xdr:colOff>
          <xdr:row>34</xdr:row>
          <xdr:rowOff>180975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742950</xdr:colOff>
          <xdr:row>34</xdr:row>
          <xdr:rowOff>104775</xdr:rowOff>
        </xdr:from>
        <xdr:to>
          <xdr:col>1</xdr:col>
          <xdr:colOff>981075</xdr:colOff>
          <xdr:row>35</xdr:row>
          <xdr:rowOff>180975</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742950</xdr:colOff>
          <xdr:row>35</xdr:row>
          <xdr:rowOff>104775</xdr:rowOff>
        </xdr:from>
        <xdr:to>
          <xdr:col>1</xdr:col>
          <xdr:colOff>981075</xdr:colOff>
          <xdr:row>36</xdr:row>
          <xdr:rowOff>161925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742950</xdr:colOff>
          <xdr:row>29</xdr:row>
          <xdr:rowOff>104775</xdr:rowOff>
        </xdr:from>
        <xdr:to>
          <xdr:col>1</xdr:col>
          <xdr:colOff>981075</xdr:colOff>
          <xdr:row>31</xdr:row>
          <xdr:rowOff>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9</xdr:col>
      <xdr:colOff>11208</xdr:colOff>
      <xdr:row>0</xdr:row>
      <xdr:rowOff>33618</xdr:rowOff>
    </xdr:from>
    <xdr:to>
      <xdr:col>11</xdr:col>
      <xdr:colOff>951942</xdr:colOff>
      <xdr:row>5</xdr:row>
      <xdr:rowOff>74366</xdr:rowOff>
    </xdr:to>
    <xdr:pic>
      <xdr:nvPicPr>
        <xdr:cNvPr id="3" name="Picture 2">
          <a:extLst>
            <a:ext uri="{FF2B5EF4-FFF2-40B4-BE49-F238E27FC236}">
              <a16:creationId xmlns:a16="http://schemas.microsoft.com/office/drawing/2014/main" id="{5E009AD5-3AA7-462B-B6BF-C2A91DA2E4B6}"/>
            </a:ext>
          </a:extLst>
        </xdr:cNvPr>
        <xdr:cNvPicPr>
          <a:picLocks noChangeAspect="1"/>
        </xdr:cNvPicPr>
      </xdr:nvPicPr>
      <xdr:blipFill>
        <a:blip xmlns:r="http://schemas.openxmlformats.org/officeDocument/2006/relationships" r:embed="rId1"/>
        <a:stretch>
          <a:fillRect/>
        </a:stretch>
      </xdr:blipFill>
      <xdr:spPr>
        <a:xfrm>
          <a:off x="7709649" y="33618"/>
          <a:ext cx="2543175" cy="115013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11208</xdr:colOff>
      <xdr:row>0</xdr:row>
      <xdr:rowOff>33618</xdr:rowOff>
    </xdr:from>
    <xdr:to>
      <xdr:col>11</xdr:col>
      <xdr:colOff>951942</xdr:colOff>
      <xdr:row>5</xdr:row>
      <xdr:rowOff>74366</xdr:rowOff>
    </xdr:to>
    <xdr:pic>
      <xdr:nvPicPr>
        <xdr:cNvPr id="2" name="Picture 1">
          <a:extLst>
            <a:ext uri="{FF2B5EF4-FFF2-40B4-BE49-F238E27FC236}">
              <a16:creationId xmlns:a16="http://schemas.microsoft.com/office/drawing/2014/main" id="{E9E79B8E-4384-4ED7-9612-6B1DC72147EE}"/>
            </a:ext>
          </a:extLst>
        </xdr:cNvPr>
        <xdr:cNvPicPr>
          <a:picLocks noChangeAspect="1"/>
        </xdr:cNvPicPr>
      </xdr:nvPicPr>
      <xdr:blipFill>
        <a:blip xmlns:r="http://schemas.openxmlformats.org/officeDocument/2006/relationships" r:embed="rId1"/>
        <a:stretch>
          <a:fillRect/>
        </a:stretch>
      </xdr:blipFill>
      <xdr:spPr>
        <a:xfrm>
          <a:off x="8075708" y="33618"/>
          <a:ext cx="2623484" cy="115834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11208</xdr:colOff>
      <xdr:row>0</xdr:row>
      <xdr:rowOff>33618</xdr:rowOff>
    </xdr:from>
    <xdr:to>
      <xdr:col>11</xdr:col>
      <xdr:colOff>951942</xdr:colOff>
      <xdr:row>5</xdr:row>
      <xdr:rowOff>74366</xdr:rowOff>
    </xdr:to>
    <xdr:pic>
      <xdr:nvPicPr>
        <xdr:cNvPr id="2" name="Picture 1">
          <a:extLst>
            <a:ext uri="{FF2B5EF4-FFF2-40B4-BE49-F238E27FC236}">
              <a16:creationId xmlns:a16="http://schemas.microsoft.com/office/drawing/2014/main" id="{FD38EDAC-31A7-4275-B4C6-9700E9B6E3F9}"/>
            </a:ext>
          </a:extLst>
        </xdr:cNvPr>
        <xdr:cNvPicPr>
          <a:picLocks noChangeAspect="1"/>
        </xdr:cNvPicPr>
      </xdr:nvPicPr>
      <xdr:blipFill>
        <a:blip xmlns:r="http://schemas.openxmlformats.org/officeDocument/2006/relationships" r:embed="rId1"/>
        <a:stretch>
          <a:fillRect/>
        </a:stretch>
      </xdr:blipFill>
      <xdr:spPr>
        <a:xfrm>
          <a:off x="8075708" y="33618"/>
          <a:ext cx="2623484" cy="115834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11208</xdr:colOff>
      <xdr:row>0</xdr:row>
      <xdr:rowOff>33618</xdr:rowOff>
    </xdr:from>
    <xdr:to>
      <xdr:col>11</xdr:col>
      <xdr:colOff>951942</xdr:colOff>
      <xdr:row>5</xdr:row>
      <xdr:rowOff>74366</xdr:rowOff>
    </xdr:to>
    <xdr:pic>
      <xdr:nvPicPr>
        <xdr:cNvPr id="2" name="Picture 1">
          <a:extLst>
            <a:ext uri="{FF2B5EF4-FFF2-40B4-BE49-F238E27FC236}">
              <a16:creationId xmlns:a16="http://schemas.microsoft.com/office/drawing/2014/main" id="{25F305E6-6197-4595-9BFE-0DE8D2D6A5CE}"/>
            </a:ext>
          </a:extLst>
        </xdr:cNvPr>
        <xdr:cNvPicPr>
          <a:picLocks noChangeAspect="1"/>
        </xdr:cNvPicPr>
      </xdr:nvPicPr>
      <xdr:blipFill>
        <a:blip xmlns:r="http://schemas.openxmlformats.org/officeDocument/2006/relationships" r:embed="rId1"/>
        <a:stretch>
          <a:fillRect/>
        </a:stretch>
      </xdr:blipFill>
      <xdr:spPr>
        <a:xfrm>
          <a:off x="8075708" y="33618"/>
          <a:ext cx="2623484" cy="115834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2002790</xdr:colOff>
      <xdr:row>4</xdr:row>
      <xdr:rowOff>59436</xdr:rowOff>
    </xdr:to>
    <xdr:pic>
      <xdr:nvPicPr>
        <xdr:cNvPr id="2" name="Picture 1">
          <a:extLst>
            <a:ext uri="{FF2B5EF4-FFF2-40B4-BE49-F238E27FC236}">
              <a16:creationId xmlns:a16="http://schemas.microsoft.com/office/drawing/2014/main" id="{B1945D62-62BA-4BAD-9606-817340430388}"/>
            </a:ext>
          </a:extLst>
        </xdr:cNvPr>
        <xdr:cNvPicPr>
          <a:picLocks noChangeAspect="1"/>
        </xdr:cNvPicPr>
      </xdr:nvPicPr>
      <xdr:blipFill>
        <a:blip xmlns:r="http://schemas.openxmlformats.org/officeDocument/2006/relationships" r:link="rId1">
          <a:extLst>
            <a:ext uri="{28A0092B-C50C-407E-A947-70E740481C1C}">
              <a14:useLocalDpi xmlns:a14="http://schemas.microsoft.com/office/drawing/2010/main" val="0"/>
            </a:ext>
          </a:extLst>
        </a:blip>
        <a:srcRect/>
        <a:stretch>
          <a:fillRect/>
        </a:stretch>
      </xdr:blipFill>
      <xdr:spPr bwMode="auto">
        <a:xfrm>
          <a:off x="200025" y="180975"/>
          <a:ext cx="2002790" cy="602361"/>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1960281</xdr:colOff>
      <xdr:row>4</xdr:row>
      <xdr:rowOff>36576</xdr:rowOff>
    </xdr:to>
    <xdr:pic>
      <xdr:nvPicPr>
        <xdr:cNvPr id="2" name="Picture 1">
          <a:extLst>
            <a:ext uri="{FF2B5EF4-FFF2-40B4-BE49-F238E27FC236}">
              <a16:creationId xmlns:a16="http://schemas.microsoft.com/office/drawing/2014/main" id="{5345E006-5E2C-4D62-80E8-050F5E4E865A}"/>
            </a:ext>
          </a:extLst>
        </xdr:cNvPr>
        <xdr:cNvPicPr>
          <a:picLocks noChangeAspect="1"/>
        </xdr:cNvPicPr>
      </xdr:nvPicPr>
      <xdr:blipFill>
        <a:blip xmlns:r="http://schemas.openxmlformats.org/officeDocument/2006/relationships" r:link="rId1">
          <a:extLst>
            <a:ext uri="{28A0092B-C50C-407E-A947-70E740481C1C}">
              <a14:useLocalDpi xmlns:a14="http://schemas.microsoft.com/office/drawing/2010/main" val="0"/>
            </a:ext>
          </a:extLst>
        </a:blip>
        <a:srcRect/>
        <a:stretch>
          <a:fillRect/>
        </a:stretch>
      </xdr:blipFill>
      <xdr:spPr bwMode="auto">
        <a:xfrm>
          <a:off x="200025" y="180975"/>
          <a:ext cx="1960281" cy="579501"/>
        </a:xfrm>
        <a:prstGeom prst="rect">
          <a:avLst/>
        </a:prstGeom>
        <a:noFill/>
        <a:ln>
          <a:noFill/>
        </a:ln>
      </xdr:spPr>
    </xdr:pic>
    <xdr:clientData/>
  </xdr:twoCellAnchor>
  <xdr:twoCellAnchor editAs="oneCell">
    <xdr:from>
      <xdr:col>1</xdr:col>
      <xdr:colOff>0</xdr:colOff>
      <xdr:row>1</xdr:row>
      <xdr:rowOff>0</xdr:rowOff>
    </xdr:from>
    <xdr:to>
      <xdr:col>1</xdr:col>
      <xdr:colOff>1960281</xdr:colOff>
      <xdr:row>4</xdr:row>
      <xdr:rowOff>36576</xdr:rowOff>
    </xdr:to>
    <xdr:pic>
      <xdr:nvPicPr>
        <xdr:cNvPr id="4" name="Picture 1">
          <a:extLst>
            <a:ext uri="{FF2B5EF4-FFF2-40B4-BE49-F238E27FC236}">
              <a16:creationId xmlns:a16="http://schemas.microsoft.com/office/drawing/2014/main" id="{47E5AD4A-ECBE-4431-A6A1-BB90C6E55F4E}"/>
            </a:ext>
          </a:extLst>
        </xdr:cNvPr>
        <xdr:cNvPicPr>
          <a:picLocks noChangeAspect="1"/>
        </xdr:cNvPicPr>
      </xdr:nvPicPr>
      <xdr:blipFill>
        <a:blip xmlns:r="http://schemas.openxmlformats.org/officeDocument/2006/relationships" r:link="rId1">
          <a:extLst>
            <a:ext uri="{28A0092B-C50C-407E-A947-70E740481C1C}">
              <a14:useLocalDpi xmlns:a14="http://schemas.microsoft.com/office/drawing/2010/main" val="0"/>
            </a:ext>
          </a:extLst>
        </a:blip>
        <a:srcRect/>
        <a:stretch>
          <a:fillRect/>
        </a:stretch>
      </xdr:blipFill>
      <xdr:spPr bwMode="auto">
        <a:xfrm>
          <a:off x="200025" y="180975"/>
          <a:ext cx="1960281" cy="579501"/>
        </a:xfrm>
        <a:prstGeom prst="rect">
          <a:avLst/>
        </a:prstGeom>
        <a:noFill/>
        <a:ln>
          <a:noFill/>
        </a:ln>
      </xdr:spPr>
    </xdr:pic>
    <xdr:clientData/>
  </xdr:twoCellAnchor>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8DE4A632-3785-49DC-B384-55F0F866313C}" name="IncentiveLogic" displayName="IncentiveLogic" ref="C38:I51" totalsRowShown="0" headerRowDxfId="69" tableBorderDxfId="68">
  <autoFilter ref="C38:I51" xr:uid="{8DE4A632-3785-49DC-B384-55F0F866313C}"/>
  <tableColumns count="7">
    <tableColumn id="1" xr3:uid="{F3912519-04C3-4901-99C0-D88557373FE1}" name="ProgramType" dataDxfId="67"/>
    <tableColumn id="2" xr3:uid="{F253C56A-2EA1-4865-BC19-65B4B4589520}" name="Milestone" dataDxfId="66"/>
    <tableColumn id="3" xr3:uid="{B851B764-D0DB-478F-A4AC-D2BD2AE8A5AB}" name="kWhRate" dataDxfId="65" dataCellStyle="Currency"/>
    <tableColumn id="4" xr3:uid="{7C6D7580-FE96-4B55-80DF-130880E059C6}" name="ThermRate" dataDxfId="64" dataCellStyle="Currency"/>
    <tableColumn id="5" xr3:uid="{77E1D17C-2218-4F06-A94E-D4D7694CE2A7}" name="LightingRate" dataDxfId="63"/>
    <tableColumn id="6" xr3:uid="{8BEFD822-1F8D-41F0-8F00-2C7EA3E53252}" name="CostCap" dataDxfId="62" dataCellStyle="Percent"/>
    <tableColumn id="7" xr3:uid="{376B0C4D-14ED-4019-AA7A-D4A4564B09C0}" name="PartialPayment" dataDxfId="61" dataCellStyle="Percent"/>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4B096226-ECD3-4FFB-BC0F-BD7A0AB1F621}" name="CalculatedValues" displayName="CalculatedValues" ref="H8:I14" totalsRowShown="0" headerRowDxfId="60" tableBorderDxfId="59">
  <autoFilter ref="H8:I14" xr:uid="{4B096226-ECD3-4FFB-BC0F-BD7A0AB1F621}"/>
  <tableColumns count="2">
    <tableColumn id="1" xr3:uid="{DB93EF2F-8B91-4915-B9CA-589C214D1E6E}" name="Calculated Values " dataDxfId="58"/>
    <tableColumn id="2" xr3:uid="{6DB0286C-0464-4987-8568-7BEF94856220}" name="Output" dataDxfId="57"/>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314CD6C9-7B21-4A6D-A195-FAAA033A6CA1}" name="RCxLiteOutputs32" displayName="RCxLiteOutputs32" ref="K13:P15" totalsRowCount="1" headerRowDxfId="56" dataDxfId="55" totalsRowDxfId="53" tableBorderDxfId="54">
  <autoFilter ref="K13:P14" xr:uid="{314CD6C9-7B21-4A6D-A195-FAAA033A6CA1}"/>
  <tableColumns count="6">
    <tableColumn id="1" xr3:uid="{5B075801-336A-4D8C-A7FD-6675FF462D01}" name="EnergyIncentiveM1" totalsRowFunction="custom" dataDxfId="52" totalsRowDxfId="12" totalsRowCellStyle="Currency">
      <calculatedColumnFormula>IFERROR(I9*E44 + I10*F44, "")</calculatedColumnFormula>
      <totalsRowFormula>IFERROR(F46*I10 + G46*I11 + E46*(I9-I11), "")</totalsRowFormula>
    </tableColumn>
    <tableColumn id="2" xr3:uid="{A98B2D0A-4B45-4105-BDE8-38958F4BE8EB}" name="SPIncentiveM1" totalsRowFunction="custom" dataDxfId="51" totalsRowDxfId="11" dataCellStyle="Currency" totalsRowCellStyle="Currency">
      <calculatedColumnFormula>IFERROR(H44*ServicesCost, "")</calculatedColumnFormula>
      <totalsRowFormula>IFERROR(H46*ProjectCost, "")</totalsRowFormula>
    </tableColumn>
    <tableColumn id="3" xr3:uid="{F0BD0CD4-8638-4BE9-9FDA-74FD0962EEEB}" name="ActualIncentiveM1" totalsRowFunction="custom" dataDxfId="50" totalsRowDxfId="10" dataCellStyle="Currency" totalsRowCellStyle="Currency">
      <calculatedColumnFormula>IFERROR(MIN(RCxLiteOutputs32[[#This Row],[SPIncentiveM1]],RCxLiteOutputs32[[#This Row],[EnergyIncentiveM1]]), "")</calculatedColumnFormula>
      <totalsRowFormula>IFERROR(MIN(RCxLiteOutputs32[[#Totals],[EnergyIncentiveM1]], RCxLiteOutputs32[[#Totals],[SPIncentiveM1]]), "")</totalsRowFormula>
    </tableColumn>
    <tableColumn id="4" xr3:uid="{9895C41F-621B-4EAF-A774-C15C8E5E24D2}" name="EnergyIncentiveM2" dataDxfId="49" totalsRowDxfId="9" dataCellStyle="Currency" totalsRowCellStyle="Currency">
      <calculatedColumnFormula>IFERROR(kWhSavingsRealized*I9*E45 +_xlfn.SINGLE( ThermSavingsRealized)*I10*F45, "")</calculatedColumnFormula>
    </tableColumn>
    <tableColumn id="5" xr3:uid="{2732FB61-B9F4-41D9-8326-A39CC59EB85C}" name="SPIncentiveM2" dataDxfId="48" totalsRowDxfId="8" dataCellStyle="Currency" totalsRowCellStyle="Currency">
      <calculatedColumnFormula>IFERROR(H45*ServicesCost, "")</calculatedColumnFormula>
    </tableColumn>
    <tableColumn id="6" xr3:uid="{68376358-D382-4954-89A9-A957448B2CC8}" name="ActualIncentiveM2" dataDxfId="47" totalsRowDxfId="7" dataCellStyle="Currency" totalsRowCellStyle="Currency">
      <calculatedColumnFormula>IFERROR(MIN(RCxLiteOutputs32[[#This Row],[SPIncentiveM2]],RCxLiteOutputs32[[#This Row],[EnergyIncentiveM2]]), "")</calculatedColumnFormula>
    </tableColumn>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B320EC98-F15C-42EA-95BC-4231238CAC2C}" name="SEMOutputs33" displayName="SEMOutputs33" ref="K18:Q20" totalsRowShown="0" headerRowDxfId="46" tableBorderDxfId="45">
  <autoFilter ref="K18:Q20" xr:uid="{B320EC98-F15C-42EA-95BC-4231238CAC2C}"/>
  <tableColumns count="7">
    <tableColumn id="1" xr3:uid="{8E1F4B33-C5F9-4893-82E0-C514C58071D2}" name="EnergyIncentiveM1"/>
    <tableColumn id="2" xr3:uid="{FB55AA37-BA82-4E89-A0A3-695916A5F9A5}" name="SPIncentiveM1"/>
    <tableColumn id="3" xr3:uid="{805F12FE-6AA9-4903-8AFF-934B49CBBD82}" name="ActualIncentiveM1"/>
    <tableColumn id="4" xr3:uid="{CE6FB7DE-386D-4D2E-B14A-8CD9B51757CD}" name="Tier1EnergyIncentiveM2" dataDxfId="44">
      <calculatedColumnFormula>IFERROR(E49*I9 + I10*F49, "")</calculatedColumnFormula>
    </tableColumn>
    <tableColumn id="5" xr3:uid="{251D1077-26AA-45E4-AEDE-56560A265270}" name="Tier2EnergyIncentiveM2" dataDxfId="43">
      <calculatedColumnFormula>IFERROR(E50*I9 + I10*F50, "")</calculatedColumnFormula>
    </tableColumn>
    <tableColumn id="6" xr3:uid="{2882E68B-1A3C-45C5-BADF-0C533CD07B9F}" name="SPIncentiveM2"/>
    <tableColumn id="7" xr3:uid="{B9E93F98-6E00-4EC1-970A-7C778A514045}" name="ActualIncentiveM2"/>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D97F23B5-F01E-4EF6-AF08-8ACCC749B1A4}" name="ProgramAllyView" displayName="ProgramAllyView" ref="K25:O28" totalsRowShown="0" headerRowDxfId="42" tableBorderDxfId="41">
  <autoFilter ref="K25:O28" xr:uid="{D97F23B5-F01E-4EF6-AF08-8ACCC749B1A4}"/>
  <tableColumns count="5">
    <tableColumn id="1" xr3:uid="{ED9B0D36-8B75-47B2-B86A-2E74D45F51BD}" name="ProgramType" dataDxfId="40"/>
    <tableColumn id="2" xr3:uid="{B2F4C11B-8482-49B9-B757-4202297E5FDD}" name="MaxPotentialIncentive" dataDxfId="39" dataCellStyle="Currency"/>
    <tableColumn id="3" xr3:uid="{5A058FBF-A5F8-4C49-B637-6B0EF99151A8}" name="EstimatedIncentive" dataDxfId="38" dataCellStyle="Currency"/>
    <tableColumn id="4" xr3:uid="{F3B80262-9EE7-4A79-9431-C2AF70202007}" name="Milestone 1" dataDxfId="37" dataCellStyle="Currency"/>
    <tableColumn id="5" xr3:uid="{17A404EF-F5F0-4343-9D06-C43D6A74B54F}" name="Milestone 2" dataDxfId="36" dataCellStyle="Currency"/>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FA7B77CC-BD47-4761-9FE7-1B7778083346}" name="ProgramAllyView10" displayName="ProgramAllyView10" ref="K33:M36" totalsRowShown="0" headerRowDxfId="35" tableBorderDxfId="34">
  <autoFilter ref="K33:M36" xr:uid="{FA7B77CC-BD47-4761-9FE7-1B7778083346}"/>
  <tableColumns count="3">
    <tableColumn id="1" xr3:uid="{4CDADC61-B8F7-4392-BD21-80B73161C489}" name="ProgramType" dataDxfId="33"/>
    <tableColumn id="2" xr3:uid="{4C9686EA-26BB-4BE4-A9C7-C6CDBCA1A9F2}" name="IncentiveM1" dataDxfId="32" dataCellStyle="Currency"/>
    <tableColumn id="3" xr3:uid="{AA4B980D-4C1B-4CCD-825A-B134AC0EC45B}" name="IncentiveM2" dataDxfId="31" dataCellStyle="Currency"/>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811A26F3-DDCA-4080-BF39-3E9C55E4D851}" name="RCxOutputs36" displayName="RCxOutputs36" ref="K8:Q10" totalsRowShown="0" headerRowDxfId="30" tableBorderDxfId="29">
  <autoFilter ref="K8:Q10" xr:uid="{811A26F3-DDCA-4080-BF39-3E9C55E4D851}"/>
  <tableColumns count="7">
    <tableColumn id="1" xr3:uid="{A7447BD5-B3D2-40B3-BFEB-F43DBC85508A}" name="EnergyIncentiveM1" dataDxfId="28"/>
    <tableColumn id="2" xr3:uid="{A32506A6-345C-45EB-9FA3-731E0416ED43}" name="SPIncentiveM1" dataCellStyle="Currency">
      <calculatedColumnFormula>IFERROR(H39*_xlfn.SINGLE(ServicesCost), "")</calculatedColumnFormula>
    </tableColumn>
    <tableColumn id="3" xr3:uid="{BF61A16B-FFEA-4437-BFE0-2ED320F0FE7E}" name="ActualIncentiveM1" dataDxfId="27">
      <calculatedColumnFormula>IFERROR(MIN(K9,L9), "")</calculatedColumnFormula>
    </tableColumn>
    <tableColumn id="4" xr3:uid="{878F994C-2818-47B6-B20B-0EFEF61B8027}" name="Tier1EnergyIncentiveM2" dataDxfId="26"/>
    <tableColumn id="5" xr3:uid="{8F68F629-BD85-46C9-8E42-E36BAE1D146D}" name="Tier2EnergyIncentiveM2" dataDxfId="25"/>
    <tableColumn id="6" xr3:uid="{A2AA99CB-5D6C-4DBA-AEC9-511D484BAD37}" name="SPIncentiveM2" dataDxfId="24">
      <calculatedColumnFormula>IFERROR(H40*_xlfn.SINGLE(ServicesCost), "")</calculatedColumnFormula>
    </tableColumn>
    <tableColumn id="7" xr3:uid="{2B8BA30A-3C63-4CCA-A6BA-2D5943716B85}" name="ActualIncentiveM2" dataDxfId="23">
      <calculatedColumnFormula>IFERROR(MIN(IF(AND(kWhSavingsRealized&gt;=1,_xlfn.SINGLE(ThermSavingsRealized)&gt;=1), O9, I12*E40*CalculatedValues[[#This Row],[Output]] + I12*F40*I10), P9), "")</calculatedColumnFormula>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D256A2CA-2E70-4A3B-A340-5C070A2CCDCE}" name="ReferralBonus37" displayName="ReferralBonus37" ref="C54:E55" totalsRowShown="0" headerRowDxfId="22" dataDxfId="21" tableBorderDxfId="20">
  <autoFilter ref="C54:E55" xr:uid="{D256A2CA-2E70-4A3B-A340-5C070A2CCDCE}"/>
  <tableColumns count="3">
    <tableColumn id="1" xr3:uid="{ECC66A9F-78A1-419E-A37C-1E0707E36564}" name="Program Type" dataDxfId="19"/>
    <tableColumn id="2" xr3:uid="{A8094B4B-7AE6-47DA-A532-A0912DA779F5}" name="Milestone " dataDxfId="18"/>
    <tableColumn id="3" xr3:uid="{F422BD7A-5D8C-4A03-AD4B-31ADAB90A098}" name="Rate" dataDxfId="17" dataCellStyle="Currency"/>
  </tableColumns>
  <tableStyleInfo name="TableStyleMedium17"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9063431F-0D1D-4D91-BA8A-A52A02784928}" name="StudyOptionsTable38" displayName="StudyOptionsTable38" ref="H17:H19" totalsRowShown="0" headerRowDxfId="16" dataDxfId="15" tableBorderDxfId="14">
  <autoFilter ref="H17:H19" xr:uid="{9063431F-0D1D-4D91-BA8A-A52A02784928}"/>
  <tableColumns count="1">
    <tableColumn id="1" xr3:uid="{98613386-006C-442C-9DC2-F088022CE2B8}" name="Study Options (RCx-Lite)" dataDxfId="13"/>
  </tableColumns>
  <tableStyleInfo name="TableStyleMedium16"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bizsolutions.energysavenj.com/become-a-program-ally/" TargetMode="External"/><Relationship Id="rId2" Type="http://schemas.openxmlformats.org/officeDocument/2006/relationships/hyperlink" Target="https://bizsolutions.energysavenj.com/energy-solutions/" TargetMode="External"/><Relationship Id="rId1" Type="http://schemas.openxmlformats.org/officeDocument/2006/relationships/hyperlink" Target="mailto:energysaveNJ@trccompanies.com"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bizsolutions.energysavenj.com/wp-content/uploads/2025/10/JCPL-T2-Energy-Management-Program-and-Technical-Guidelines.pdf" TargetMode="Externa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2.xml"/><Relationship Id="rId13" Type="http://schemas.openxmlformats.org/officeDocument/2006/relationships/ctrlProp" Target="../ctrlProps/ctrlProp7.xml"/><Relationship Id="rId3" Type="http://schemas.openxmlformats.org/officeDocument/2006/relationships/hyperlink" Target="https://experience.arcgis.com/experience/548632a2351b41b8a0443cfc3a9f4ef6/page/Overburdened-Communities" TargetMode="External"/><Relationship Id="rId7" Type="http://schemas.openxmlformats.org/officeDocument/2006/relationships/ctrlProp" Target="../ctrlProps/ctrlProp1.xml"/><Relationship Id="rId12" Type="http://schemas.openxmlformats.org/officeDocument/2006/relationships/ctrlProp" Target="../ctrlProps/ctrlProp6.xml"/><Relationship Id="rId2" Type="http://schemas.openxmlformats.org/officeDocument/2006/relationships/hyperlink" Target="https://www.arcgis.com/apps/webappviewer/index.html?id=96ec274c50a34890b23263f101e4ad9b" TargetMode="External"/><Relationship Id="rId1" Type="http://schemas.openxmlformats.org/officeDocument/2006/relationships/hyperlink" Target="https://www.arcgis.com/apps/webappviewer/index.html?id=96ec274c50a34890b23263f101e4ad9b" TargetMode="External"/><Relationship Id="rId6" Type="http://schemas.openxmlformats.org/officeDocument/2006/relationships/vmlDrawing" Target="../drawings/vmlDrawing1.vml"/><Relationship Id="rId11" Type="http://schemas.openxmlformats.org/officeDocument/2006/relationships/ctrlProp" Target="../ctrlProps/ctrlProp5.xml"/><Relationship Id="rId5" Type="http://schemas.openxmlformats.org/officeDocument/2006/relationships/drawing" Target="../drawings/drawing2.xml"/><Relationship Id="rId10" Type="http://schemas.openxmlformats.org/officeDocument/2006/relationships/ctrlProp" Target="../ctrlProps/ctrlProp4.xml"/><Relationship Id="rId4" Type="http://schemas.openxmlformats.org/officeDocument/2006/relationships/printerSettings" Target="../printerSettings/printerSettings2.bin"/><Relationship Id="rId9" Type="http://schemas.openxmlformats.org/officeDocument/2006/relationships/ctrlProp" Target="../ctrlProps/ctrlProp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8" Type="http://schemas.openxmlformats.org/officeDocument/2006/relationships/table" Target="../tables/table6.xml"/><Relationship Id="rId3" Type="http://schemas.openxmlformats.org/officeDocument/2006/relationships/table" Target="../tables/table1.xml"/><Relationship Id="rId7" Type="http://schemas.openxmlformats.org/officeDocument/2006/relationships/table" Target="../tables/table5.xml"/><Relationship Id="rId2" Type="http://schemas.openxmlformats.org/officeDocument/2006/relationships/drawing" Target="../drawings/drawing7.xml"/><Relationship Id="rId1" Type="http://schemas.openxmlformats.org/officeDocument/2006/relationships/printerSettings" Target="../printerSettings/printerSettings8.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856AF2-4BF1-4BD1-B826-CFB9B71A3AC4}">
  <sheetPr>
    <tabColor rgb="FF6406C1"/>
  </sheetPr>
  <dimension ref="A1:M31"/>
  <sheetViews>
    <sheetView showGridLines="0" tabSelected="1" zoomScale="85" zoomScaleNormal="85" workbookViewId="0">
      <selection activeCell="G10" sqref="G10"/>
    </sheetView>
  </sheetViews>
  <sheetFormatPr defaultRowHeight="15" x14ac:dyDescent="0.25"/>
  <cols>
    <col min="1" max="1" width="12.140625" customWidth="1"/>
    <col min="2" max="2" width="106.7109375" customWidth="1"/>
  </cols>
  <sheetData>
    <row r="1" spans="1:13" ht="27" customHeight="1" x14ac:dyDescent="0.35">
      <c r="A1" s="18" t="s">
        <v>0</v>
      </c>
      <c r="B1" s="1"/>
      <c r="C1" s="2"/>
      <c r="D1" s="2"/>
      <c r="E1" s="2"/>
      <c r="F1" s="2"/>
      <c r="G1" s="2"/>
      <c r="H1" s="2"/>
      <c r="I1" s="2"/>
      <c r="J1" s="2"/>
      <c r="K1" s="2"/>
      <c r="L1" s="2"/>
      <c r="M1" s="2"/>
    </row>
    <row r="2" spans="1:13" ht="23.25" x14ac:dyDescent="0.35">
      <c r="A2" s="19" t="s">
        <v>215</v>
      </c>
      <c r="B2" s="3"/>
      <c r="C2" s="2"/>
      <c r="D2" s="2"/>
      <c r="E2" s="2"/>
      <c r="G2" s="2"/>
      <c r="H2" s="2"/>
      <c r="I2" s="2"/>
      <c r="J2" s="2"/>
      <c r="K2" s="2"/>
      <c r="L2" s="2"/>
      <c r="M2" s="2"/>
    </row>
    <row r="3" spans="1:13" ht="23.25" x14ac:dyDescent="0.35">
      <c r="A3" s="20" t="s">
        <v>1</v>
      </c>
      <c r="B3" s="4"/>
      <c r="C3" s="2"/>
      <c r="D3" s="2"/>
      <c r="E3" s="2"/>
      <c r="F3" s="2"/>
      <c r="G3" s="2"/>
      <c r="H3" s="2"/>
      <c r="I3" s="2"/>
      <c r="J3" s="2"/>
      <c r="K3" s="2"/>
      <c r="L3" s="2"/>
      <c r="M3" s="2"/>
    </row>
    <row r="4" spans="1:13" ht="7.5" customHeight="1" x14ac:dyDescent="0.25">
      <c r="A4" s="176"/>
      <c r="B4" s="176"/>
    </row>
    <row r="5" spans="1:13" ht="15.75" x14ac:dyDescent="0.25">
      <c r="A5" s="17" t="s">
        <v>2</v>
      </c>
      <c r="B5" s="66" t="s">
        <v>3</v>
      </c>
    </row>
    <row r="6" spans="1:13" ht="15.75" x14ac:dyDescent="0.25">
      <c r="A6" s="17" t="s">
        <v>4</v>
      </c>
      <c r="B6" s="66" t="s">
        <v>5</v>
      </c>
    </row>
    <row r="7" spans="1:13" ht="15.75" x14ac:dyDescent="0.25">
      <c r="A7" s="17" t="s">
        <v>6</v>
      </c>
      <c r="B7" s="67" t="s">
        <v>7</v>
      </c>
    </row>
    <row r="8" spans="1:13" ht="15.75" x14ac:dyDescent="0.25">
      <c r="A8" s="17" t="s">
        <v>8</v>
      </c>
      <c r="B8" s="67" t="s">
        <v>214</v>
      </c>
    </row>
    <row r="9" spans="1:13" ht="5.0999999999999996" customHeight="1" thickBot="1" x14ac:dyDescent="0.3">
      <c r="A9" s="176"/>
      <c r="B9" s="176"/>
    </row>
    <row r="10" spans="1:13" x14ac:dyDescent="0.25">
      <c r="A10" s="177" t="s">
        <v>9</v>
      </c>
      <c r="B10" s="178"/>
    </row>
    <row r="11" spans="1:13" ht="169.5" customHeight="1" x14ac:dyDescent="0.25">
      <c r="A11" s="179" t="s">
        <v>220</v>
      </c>
      <c r="B11" s="180"/>
    </row>
    <row r="12" spans="1:13" ht="17.25" thickBot="1" x14ac:dyDescent="0.3">
      <c r="A12" s="181"/>
      <c r="B12" s="181"/>
    </row>
    <row r="13" spans="1:13" x14ac:dyDescent="0.25">
      <c r="A13" s="177" t="s">
        <v>10</v>
      </c>
      <c r="B13" s="178"/>
    </row>
    <row r="14" spans="1:13" ht="405.95" customHeight="1" thickBot="1" x14ac:dyDescent="0.3">
      <c r="A14" s="183" t="s">
        <v>218</v>
      </c>
      <c r="B14" s="184"/>
    </row>
    <row r="15" spans="1:13" ht="17.25" thickBot="1" x14ac:dyDescent="0.3">
      <c r="A15" s="68"/>
      <c r="B15" s="68"/>
    </row>
    <row r="16" spans="1:13" x14ac:dyDescent="0.25">
      <c r="A16" s="177" t="s">
        <v>11</v>
      </c>
      <c r="B16" s="178"/>
    </row>
    <row r="17" spans="1:2" ht="282.60000000000002" customHeight="1" thickBot="1" x14ac:dyDescent="0.3">
      <c r="A17" s="183" t="s">
        <v>222</v>
      </c>
      <c r="B17" s="184"/>
    </row>
    <row r="18" spans="1:2" ht="17.25" thickBot="1" x14ac:dyDescent="0.3">
      <c r="A18" s="68"/>
      <c r="B18" s="68"/>
    </row>
    <row r="19" spans="1:2" x14ac:dyDescent="0.25">
      <c r="A19" s="177" t="s">
        <v>12</v>
      </c>
      <c r="B19" s="178"/>
    </row>
    <row r="20" spans="1:2" ht="278.10000000000002" customHeight="1" thickBot="1" x14ac:dyDescent="0.3">
      <c r="A20" s="183" t="s">
        <v>219</v>
      </c>
      <c r="B20" s="184"/>
    </row>
    <row r="21" spans="1:2" ht="16.5" x14ac:dyDescent="0.25">
      <c r="A21" s="68"/>
      <c r="B21" s="68"/>
    </row>
    <row r="22" spans="1:2" x14ac:dyDescent="0.25">
      <c r="A22" s="182" t="s">
        <v>13</v>
      </c>
      <c r="B22" s="182"/>
    </row>
    <row r="23" spans="1:2" ht="60" customHeight="1" x14ac:dyDescent="0.25">
      <c r="A23" s="185" t="s">
        <v>217</v>
      </c>
      <c r="B23" s="185"/>
    </row>
    <row r="24" spans="1:2" ht="16.149999999999999" customHeight="1" x14ac:dyDescent="0.25">
      <c r="A24" s="186" t="s">
        <v>14</v>
      </c>
      <c r="B24" s="186"/>
    </row>
    <row r="25" spans="1:2" ht="16.5" x14ac:dyDescent="0.25">
      <c r="A25" s="176"/>
      <c r="B25" s="176"/>
    </row>
    <row r="26" spans="1:2" x14ac:dyDescent="0.25">
      <c r="A26" s="182" t="s">
        <v>191</v>
      </c>
      <c r="B26" s="182"/>
    </row>
    <row r="27" spans="1:2" ht="81.95" customHeight="1" x14ac:dyDescent="0.25">
      <c r="A27" s="185" t="s">
        <v>216</v>
      </c>
      <c r="B27" s="185"/>
    </row>
    <row r="28" spans="1:2" x14ac:dyDescent="0.25">
      <c r="A28" s="186" t="s">
        <v>221</v>
      </c>
      <c r="B28" s="186"/>
    </row>
    <row r="29" spans="1:2" ht="16.5" x14ac:dyDescent="0.25">
      <c r="A29" s="70"/>
      <c r="B29" s="70"/>
    </row>
    <row r="30" spans="1:2" x14ac:dyDescent="0.25">
      <c r="A30" s="187" t="s">
        <v>15</v>
      </c>
      <c r="B30" s="187"/>
    </row>
    <row r="31" spans="1:2" x14ac:dyDescent="0.25">
      <c r="A31" s="187"/>
      <c r="B31" s="187"/>
    </row>
  </sheetData>
  <sheetProtection algorithmName="SHA-512" hashValue="nEW8dZjyJG8wAYo/GKU8jWggWTaAhf/ZnFt0nZYTYUZZ5bImROU1CJo8agQB+GNHNXPu7qzTuG8QjleEUqeEsA==" saltValue="edD3X/fkSMYTja0PlgrJEQ==" spinCount="100000" sheet="1" formatCells="0" formatColumns="0" formatRows="0"/>
  <mergeCells count="19">
    <mergeCell ref="A26:B26"/>
    <mergeCell ref="A27:B27"/>
    <mergeCell ref="A28:B28"/>
    <mergeCell ref="A30:B31"/>
    <mergeCell ref="A9:B9"/>
    <mergeCell ref="A23:B23"/>
    <mergeCell ref="A24:B24"/>
    <mergeCell ref="A25:B25"/>
    <mergeCell ref="A4:B4"/>
    <mergeCell ref="A10:B10"/>
    <mergeCell ref="A11:B11"/>
    <mergeCell ref="A12:B12"/>
    <mergeCell ref="A22:B22"/>
    <mergeCell ref="A20:B20"/>
    <mergeCell ref="A13:B13"/>
    <mergeCell ref="A14:B14"/>
    <mergeCell ref="A16:B16"/>
    <mergeCell ref="A17:B17"/>
    <mergeCell ref="A19:B19"/>
  </mergeCells>
  <hyperlinks>
    <hyperlink ref="B6" r:id="rId1" xr:uid="{2A9028E9-5113-40C6-A80A-AAF0DCE88A5D}"/>
    <hyperlink ref="B5" r:id="rId2" xr:uid="{CA9F2F03-9EF6-4C0F-B257-993F3370A344}"/>
    <hyperlink ref="A24" r:id="rId3" xr:uid="{7B9A34A2-4E1D-4F82-8E1F-8E6A0800D7C9}"/>
    <hyperlink ref="A28" r:id="rId4" xr:uid="{05DA29CA-6B06-4989-9F95-896E011163A8}"/>
  </hyperlinks>
  <pageMargins left="0.7" right="0.7" top="0.75" bottom="0.75" header="0.3" footer="0.3"/>
  <pageSetup orientation="portrait" r:id="rId5"/>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2105E-05C6-4C44-9C98-B6E87BD31DBB}">
  <sheetPr>
    <tabColor theme="0" tint="-0.14999847407452621"/>
  </sheetPr>
  <dimension ref="B1:K10"/>
  <sheetViews>
    <sheetView showGridLines="0" zoomScale="70" zoomScaleNormal="70" workbookViewId="0">
      <selection activeCell="E20" sqref="E20"/>
    </sheetView>
  </sheetViews>
  <sheetFormatPr defaultColWidth="8.7109375" defaultRowHeight="14.25" x14ac:dyDescent="0.2"/>
  <cols>
    <col min="1" max="1" width="8.28515625" style="157" customWidth="1"/>
    <col min="2" max="2" width="15.7109375" style="157" bestFit="1" customWidth="1"/>
    <col min="3" max="3" width="16" style="157" bestFit="1" customWidth="1"/>
    <col min="4" max="4" width="8.7109375" style="157"/>
    <col min="5" max="5" width="15.7109375" style="157" bestFit="1" customWidth="1"/>
    <col min="6" max="6" width="26.85546875" style="157" bestFit="1" customWidth="1"/>
    <col min="7" max="7" width="22.28515625" style="157" bestFit="1" customWidth="1"/>
    <col min="8" max="8" width="21.28515625" style="157" bestFit="1" customWidth="1"/>
    <col min="9" max="9" width="16.85546875" style="157" bestFit="1" customWidth="1"/>
    <col min="10" max="10" width="9.7109375" style="157" bestFit="1" customWidth="1"/>
    <col min="11" max="11" width="43.5703125" style="157" bestFit="1" customWidth="1"/>
    <col min="12" max="16384" width="8.7109375" style="157"/>
  </cols>
  <sheetData>
    <row r="1" spans="2:11" s="158" customFormat="1" ht="15" x14ac:dyDescent="0.25">
      <c r="B1" s="158" t="s">
        <v>139</v>
      </c>
      <c r="C1" s="158" t="s">
        <v>140</v>
      </c>
      <c r="F1" s="158" t="s">
        <v>142</v>
      </c>
      <c r="G1" s="158" t="s">
        <v>143</v>
      </c>
      <c r="H1" s="158" t="s">
        <v>144</v>
      </c>
      <c r="I1" s="158" t="s">
        <v>145</v>
      </c>
      <c r="J1" s="158" t="s">
        <v>146</v>
      </c>
      <c r="K1" s="158" t="s">
        <v>147</v>
      </c>
    </row>
    <row r="2" spans="2:11" x14ac:dyDescent="0.2">
      <c r="B2" s="157" t="s">
        <v>148</v>
      </c>
      <c r="C2" s="157" t="s">
        <v>149</v>
      </c>
      <c r="E2" s="157" t="s">
        <v>141</v>
      </c>
      <c r="F2" s="157" t="s">
        <v>151</v>
      </c>
      <c r="G2" s="157" t="s">
        <v>152</v>
      </c>
      <c r="H2" s="157" t="s">
        <v>153</v>
      </c>
      <c r="I2" s="157" t="s">
        <v>154</v>
      </c>
      <c r="J2" s="157" t="s">
        <v>155</v>
      </c>
      <c r="K2" s="157" t="s">
        <v>156</v>
      </c>
    </row>
    <row r="3" spans="2:11" x14ac:dyDescent="0.2">
      <c r="B3" s="157" t="s">
        <v>157</v>
      </c>
      <c r="C3" s="157" t="s">
        <v>148</v>
      </c>
      <c r="E3" s="157" t="s">
        <v>150</v>
      </c>
      <c r="F3" s="157" t="s">
        <v>158</v>
      </c>
      <c r="G3" s="157" t="s">
        <v>159</v>
      </c>
      <c r="H3" s="157" t="s">
        <v>160</v>
      </c>
      <c r="I3" s="157" t="s">
        <v>161</v>
      </c>
      <c r="J3" s="157" t="s">
        <v>162</v>
      </c>
      <c r="K3" s="157" t="s">
        <v>163</v>
      </c>
    </row>
    <row r="4" spans="2:11" x14ac:dyDescent="0.2">
      <c r="B4" s="157" t="s">
        <v>164</v>
      </c>
      <c r="C4" s="157" t="s">
        <v>165</v>
      </c>
      <c r="F4" s="157" t="s">
        <v>166</v>
      </c>
      <c r="G4" s="157" t="s">
        <v>167</v>
      </c>
      <c r="H4" s="157" t="s">
        <v>168</v>
      </c>
      <c r="I4" s="157" t="s">
        <v>169</v>
      </c>
      <c r="J4" s="157" t="s">
        <v>170</v>
      </c>
      <c r="K4" s="157" t="s">
        <v>171</v>
      </c>
    </row>
    <row r="5" spans="2:11" x14ac:dyDescent="0.2">
      <c r="B5" s="157" t="s">
        <v>172</v>
      </c>
      <c r="C5" s="157" t="s">
        <v>173</v>
      </c>
      <c r="F5" s="157" t="s">
        <v>174</v>
      </c>
      <c r="G5" s="157" t="s">
        <v>175</v>
      </c>
      <c r="H5" s="157" t="s">
        <v>176</v>
      </c>
      <c r="J5" s="157" t="s">
        <v>177</v>
      </c>
      <c r="K5" s="157" t="s">
        <v>178</v>
      </c>
    </row>
    <row r="6" spans="2:11" x14ac:dyDescent="0.2">
      <c r="C6" s="157" t="s">
        <v>164</v>
      </c>
      <c r="F6" s="157" t="s">
        <v>179</v>
      </c>
      <c r="H6" s="157" t="s">
        <v>169</v>
      </c>
      <c r="J6" s="157" t="s">
        <v>180</v>
      </c>
      <c r="K6" s="157" t="s">
        <v>181</v>
      </c>
    </row>
    <row r="7" spans="2:11" x14ac:dyDescent="0.2">
      <c r="C7" s="157" t="s">
        <v>172</v>
      </c>
      <c r="F7" s="157" t="s">
        <v>182</v>
      </c>
      <c r="J7" s="157" t="s">
        <v>183</v>
      </c>
      <c r="K7" s="157" t="s">
        <v>184</v>
      </c>
    </row>
    <row r="8" spans="2:11" x14ac:dyDescent="0.2">
      <c r="F8" s="157" t="s">
        <v>185</v>
      </c>
      <c r="J8" s="157" t="s">
        <v>186</v>
      </c>
    </row>
    <row r="9" spans="2:11" x14ac:dyDescent="0.2">
      <c r="F9" s="157" t="s">
        <v>187</v>
      </c>
    </row>
    <row r="10" spans="2:11" x14ac:dyDescent="0.2">
      <c r="F10" s="157" t="s">
        <v>188</v>
      </c>
    </row>
  </sheetData>
  <phoneticPr fontId="66"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3D2B7E-71C2-4453-B4B3-8D3D62905826}">
  <sheetPr>
    <tabColor rgb="FF170D67"/>
    <pageSetUpPr fitToPage="1"/>
  </sheetPr>
  <dimension ref="A1:L52"/>
  <sheetViews>
    <sheetView showGridLines="0" zoomScale="90" zoomScaleNormal="85" zoomScaleSheetLayoutView="100" workbookViewId="0">
      <selection activeCell="G3" sqref="G3"/>
    </sheetView>
  </sheetViews>
  <sheetFormatPr defaultColWidth="9.28515625" defaultRowHeight="13.5" x14ac:dyDescent="0.25"/>
  <cols>
    <col min="1" max="1" width="0.7109375" style="7" customWidth="1"/>
    <col min="2" max="2" width="32.7109375" style="7" customWidth="1"/>
    <col min="3" max="3" width="19.7109375" style="7" customWidth="1"/>
    <col min="4" max="4" width="11.5703125" style="7" customWidth="1"/>
    <col min="5" max="5" width="10.5703125" style="7" customWidth="1"/>
    <col min="6" max="6" width="5.7109375" style="7" customWidth="1"/>
    <col min="7" max="7" width="11.42578125" style="7" customWidth="1"/>
    <col min="8" max="8" width="12.42578125" style="7" customWidth="1"/>
    <col min="9" max="9" width="10.5703125" style="7" customWidth="1"/>
    <col min="10" max="10" width="13.85546875" style="7" customWidth="1"/>
    <col min="11" max="11" width="10.28515625" style="7" customWidth="1"/>
    <col min="12" max="12" width="14.7109375" style="7" customWidth="1"/>
    <col min="13" max="13" width="25.42578125" style="7" bestFit="1" customWidth="1"/>
    <col min="14" max="14" width="13.42578125" style="7" bestFit="1" customWidth="1"/>
    <col min="15" max="15" width="13.28515625" style="7" bestFit="1" customWidth="1"/>
    <col min="16" max="16" width="9.28515625" style="7" customWidth="1"/>
    <col min="17" max="17" width="10.7109375" style="7" bestFit="1" customWidth="1"/>
    <col min="18" max="19" width="11.42578125" style="7" bestFit="1" customWidth="1"/>
    <col min="20" max="20" width="8.5703125" style="7" bestFit="1" customWidth="1"/>
    <col min="21" max="21" width="14.42578125" style="7" bestFit="1" customWidth="1"/>
    <col min="22" max="22" width="6.5703125" style="7" bestFit="1" customWidth="1"/>
    <col min="23" max="23" width="7.5703125" style="7" bestFit="1" customWidth="1"/>
    <col min="24" max="24" width="13.42578125" style="7" bestFit="1" customWidth="1"/>
    <col min="25" max="16384" width="9.28515625" style="7"/>
  </cols>
  <sheetData>
    <row r="1" spans="1:12" s="2" customFormat="1" ht="30" x14ac:dyDescent="0.35">
      <c r="B1" s="18" t="s">
        <v>0</v>
      </c>
    </row>
    <row r="2" spans="1:12" s="2" customFormat="1" ht="23.25" x14ac:dyDescent="0.35">
      <c r="B2" s="19" t="s">
        <v>215</v>
      </c>
    </row>
    <row r="3" spans="1:12" s="2" customFormat="1" ht="23.45" customHeight="1" x14ac:dyDescent="0.35">
      <c r="B3" s="20" t="s">
        <v>16</v>
      </c>
    </row>
    <row r="4" spans="1:12" s="5" customFormat="1" ht="5.45" customHeight="1" x14ac:dyDescent="0.25"/>
    <row r="5" spans="1:12" ht="6" customHeight="1" x14ac:dyDescent="0.25"/>
    <row r="6" spans="1:12" x14ac:dyDescent="0.25">
      <c r="B6" s="8"/>
      <c r="G6" s="8"/>
      <c r="H6" s="8"/>
      <c r="I6" s="9"/>
      <c r="J6" s="208"/>
      <c r="K6" s="208"/>
      <c r="L6" s="208"/>
    </row>
    <row r="7" spans="1:12" ht="15" customHeight="1" x14ac:dyDescent="0.25">
      <c r="B7" s="9" t="s">
        <v>17</v>
      </c>
      <c r="C7" s="207"/>
      <c r="D7" s="207"/>
      <c r="E7" s="207"/>
      <c r="F7" s="9"/>
      <c r="G7" s="193" t="s">
        <v>18</v>
      </c>
      <c r="H7" s="193"/>
      <c r="I7" s="194"/>
      <c r="J7" s="196"/>
      <c r="K7" s="200"/>
      <c r="L7" s="197"/>
    </row>
    <row r="8" spans="1:12" ht="15" customHeight="1" x14ac:dyDescent="0.25">
      <c r="F8" s="9"/>
      <c r="G8" s="193" t="s">
        <v>19</v>
      </c>
      <c r="H8" s="193"/>
      <c r="I8" s="194"/>
      <c r="J8" s="196"/>
      <c r="K8" s="200"/>
      <c r="L8" s="197"/>
    </row>
    <row r="9" spans="1:12" ht="7.9" customHeight="1" x14ac:dyDescent="0.25">
      <c r="B9" s="8"/>
      <c r="C9" s="9"/>
      <c r="D9" s="9"/>
      <c r="E9" s="9"/>
      <c r="F9" s="9"/>
      <c r="G9" s="8"/>
      <c r="H9" s="8"/>
      <c r="I9" s="8"/>
      <c r="J9" s="8"/>
      <c r="K9" s="8"/>
      <c r="L9" s="8"/>
    </row>
    <row r="10" spans="1:12" ht="15" customHeight="1" x14ac:dyDescent="0.25">
      <c r="A10" s="8"/>
      <c r="B10" s="195" t="s">
        <v>20</v>
      </c>
      <c r="C10" s="195"/>
      <c r="D10" s="195"/>
      <c r="E10" s="195"/>
      <c r="F10" s="9"/>
      <c r="G10" s="195" t="s">
        <v>21</v>
      </c>
      <c r="H10" s="195"/>
      <c r="I10" s="195"/>
      <c r="J10" s="195"/>
      <c r="K10" s="195"/>
      <c r="L10" s="195"/>
    </row>
    <row r="11" spans="1:12" ht="7.9" customHeight="1" x14ac:dyDescent="0.25">
      <c r="A11" s="8"/>
      <c r="B11" s="8"/>
      <c r="C11" s="8"/>
      <c r="D11" s="8"/>
      <c r="E11" s="8"/>
      <c r="F11" s="9"/>
      <c r="G11" s="8"/>
      <c r="H11" s="8"/>
      <c r="I11" s="8"/>
      <c r="J11" s="8"/>
      <c r="K11" s="8"/>
      <c r="L11" s="8"/>
    </row>
    <row r="12" spans="1:12" ht="15" customHeight="1" x14ac:dyDescent="0.25">
      <c r="A12" s="8"/>
      <c r="B12" s="9" t="s">
        <v>22</v>
      </c>
      <c r="C12" s="207"/>
      <c r="D12" s="207"/>
      <c r="E12" s="207"/>
      <c r="F12" s="9"/>
      <c r="G12" s="201" t="s">
        <v>228</v>
      </c>
      <c r="H12" s="201"/>
      <c r="I12" s="201"/>
    </row>
    <row r="13" spans="1:12" ht="15" customHeight="1" x14ac:dyDescent="0.25">
      <c r="A13" s="8"/>
      <c r="B13" s="9" t="s">
        <v>23</v>
      </c>
      <c r="C13" s="207"/>
      <c r="D13" s="207"/>
      <c r="E13" s="207"/>
      <c r="F13" s="9"/>
      <c r="G13" s="201"/>
      <c r="H13" s="201"/>
      <c r="I13" s="201"/>
      <c r="J13" s="202"/>
      <c r="K13" s="202"/>
      <c r="L13" s="202"/>
    </row>
    <row r="14" spans="1:12" ht="15" customHeight="1" x14ac:dyDescent="0.25">
      <c r="A14" s="8"/>
      <c r="B14" s="9" t="s">
        <v>24</v>
      </c>
      <c r="C14" s="203"/>
      <c r="D14" s="204"/>
      <c r="E14" s="205"/>
      <c r="F14" s="9"/>
      <c r="G14" s="9"/>
      <c r="H14" s="9"/>
      <c r="I14" s="9"/>
      <c r="J14" s="8"/>
      <c r="K14" s="8"/>
      <c r="L14" s="8"/>
    </row>
    <row r="15" spans="1:12" ht="15" customHeight="1" x14ac:dyDescent="0.25">
      <c r="B15" s="8"/>
      <c r="C15" s="9"/>
      <c r="D15" s="9"/>
      <c r="E15" s="9"/>
      <c r="F15" s="9"/>
      <c r="G15" s="201" t="s">
        <v>25</v>
      </c>
      <c r="H15" s="201"/>
      <c r="I15" s="201"/>
    </row>
    <row r="16" spans="1:12" ht="15" customHeight="1" x14ac:dyDescent="0.25">
      <c r="B16" s="9" t="s">
        <v>26</v>
      </c>
      <c r="C16" s="203"/>
      <c r="D16" s="204"/>
      <c r="E16" s="205"/>
      <c r="F16" s="9"/>
      <c r="G16" s="201"/>
      <c r="H16" s="201"/>
      <c r="I16" s="201"/>
      <c r="J16" s="189"/>
      <c r="K16" s="190"/>
      <c r="L16" s="191"/>
    </row>
    <row r="17" spans="2:12" ht="15" customHeight="1" x14ac:dyDescent="0.25">
      <c r="B17" s="9" t="s">
        <v>27</v>
      </c>
      <c r="C17" s="203"/>
      <c r="D17" s="204"/>
      <c r="E17" s="205"/>
      <c r="F17" s="9"/>
      <c r="G17" s="8"/>
      <c r="H17" s="8"/>
      <c r="I17" s="8"/>
      <c r="J17" s="8"/>
      <c r="K17" s="8"/>
      <c r="L17" s="8"/>
    </row>
    <row r="18" spans="2:12" ht="7.9" customHeight="1" x14ac:dyDescent="0.25">
      <c r="B18" s="8"/>
      <c r="C18" s="9"/>
      <c r="D18" s="9"/>
      <c r="E18" s="9"/>
      <c r="F18" s="9"/>
      <c r="G18" s="8"/>
      <c r="H18" s="8"/>
      <c r="I18" s="8"/>
      <c r="J18" s="8"/>
      <c r="K18" s="8"/>
      <c r="L18" s="8"/>
    </row>
    <row r="19" spans="2:12" s="6" customFormat="1" ht="15" customHeight="1" x14ac:dyDescent="0.25">
      <c r="B19" s="195" t="s">
        <v>28</v>
      </c>
      <c r="C19" s="195"/>
      <c r="D19" s="195"/>
      <c r="E19" s="195"/>
      <c r="F19" s="195"/>
      <c r="G19" s="195"/>
      <c r="H19" s="195"/>
      <c r="I19" s="195"/>
      <c r="J19" s="195"/>
      <c r="K19" s="195"/>
      <c r="L19" s="195"/>
    </row>
    <row r="20" spans="2:12" ht="7.9" customHeight="1" x14ac:dyDescent="0.25"/>
    <row r="21" spans="2:12" ht="15" customHeight="1" x14ac:dyDescent="0.25">
      <c r="B21" s="9" t="s">
        <v>29</v>
      </c>
      <c r="C21" s="196"/>
      <c r="D21" s="200"/>
      <c r="E21" s="197"/>
      <c r="G21" s="193" t="s">
        <v>30</v>
      </c>
      <c r="H21" s="193"/>
      <c r="I21" s="193"/>
      <c r="J21" s="22" t="s">
        <v>31</v>
      </c>
      <c r="K21" s="196"/>
      <c r="L21" s="197"/>
    </row>
    <row r="22" spans="2:12" ht="15" customHeight="1" x14ac:dyDescent="0.25">
      <c r="B22" s="9" t="s">
        <v>32</v>
      </c>
      <c r="C22" s="196"/>
      <c r="D22" s="200"/>
      <c r="E22" s="197"/>
      <c r="G22" s="8"/>
      <c r="H22" s="8"/>
      <c r="I22" s="8"/>
      <c r="J22" s="22" t="s">
        <v>33</v>
      </c>
      <c r="K22" s="196"/>
      <c r="L22" s="197"/>
    </row>
    <row r="23" spans="2:12" ht="15" customHeight="1" x14ac:dyDescent="0.25">
      <c r="B23" s="8"/>
      <c r="G23" s="8"/>
      <c r="H23" s="8"/>
      <c r="I23" s="9"/>
      <c r="J23" s="22" t="s">
        <v>34</v>
      </c>
      <c r="K23" s="196"/>
      <c r="L23" s="197"/>
    </row>
    <row r="24" spans="2:12" ht="15" customHeight="1" x14ac:dyDescent="0.25">
      <c r="B24" s="9" t="s">
        <v>35</v>
      </c>
      <c r="C24" s="203"/>
      <c r="D24" s="204"/>
      <c r="E24" s="205"/>
      <c r="G24" s="8"/>
      <c r="H24" s="8"/>
      <c r="I24" s="8"/>
    </row>
    <row r="25" spans="2:12" ht="15" customHeight="1" x14ac:dyDescent="0.25">
      <c r="B25" s="9"/>
      <c r="C25" s="21"/>
      <c r="D25" s="21"/>
      <c r="E25" s="21"/>
      <c r="G25" s="193" t="s">
        <v>36</v>
      </c>
      <c r="H25" s="193"/>
      <c r="I25" s="193"/>
      <c r="J25" s="22" t="s">
        <v>31</v>
      </c>
      <c r="K25" s="196"/>
      <c r="L25" s="197"/>
    </row>
    <row r="26" spans="2:12" ht="15" customHeight="1" x14ac:dyDescent="0.25">
      <c r="B26" s="9" t="s">
        <v>37</v>
      </c>
      <c r="C26" s="198"/>
      <c r="D26" s="206"/>
      <c r="E26" s="199"/>
      <c r="G26" s="8"/>
      <c r="I26" s="9"/>
      <c r="J26" s="22" t="s">
        <v>33</v>
      </c>
      <c r="K26" s="198"/>
      <c r="L26" s="199"/>
    </row>
    <row r="27" spans="2:12" ht="15" customHeight="1" x14ac:dyDescent="0.25">
      <c r="B27" s="8"/>
      <c r="G27" s="8"/>
      <c r="I27" s="9"/>
      <c r="J27" s="22" t="s">
        <v>34</v>
      </c>
      <c r="K27" s="196"/>
      <c r="L27" s="197"/>
    </row>
    <row r="28" spans="2:12" ht="15" customHeight="1" x14ac:dyDescent="0.25">
      <c r="B28" s="17" t="s">
        <v>38</v>
      </c>
      <c r="C28" s="17"/>
      <c r="D28" s="17"/>
      <c r="E28" s="17"/>
      <c r="G28" s="8"/>
      <c r="I28" s="9"/>
      <c r="J28" s="22"/>
    </row>
    <row r="29" spans="2:12" ht="15" customHeight="1" x14ac:dyDescent="0.25">
      <c r="G29" s="193" t="s">
        <v>39</v>
      </c>
      <c r="H29" s="193"/>
      <c r="I29" s="193"/>
      <c r="J29" s="22" t="s">
        <v>31</v>
      </c>
      <c r="K29" s="196"/>
      <c r="L29" s="197"/>
    </row>
    <row r="30" spans="2:12" ht="15" customHeight="1" x14ac:dyDescent="0.25">
      <c r="B30" s="29"/>
      <c r="C30" s="21" t="s">
        <v>40</v>
      </c>
      <c r="D30" s="21" t="s">
        <v>41</v>
      </c>
      <c r="G30" s="8"/>
      <c r="H30" s="8"/>
      <c r="I30" s="11"/>
      <c r="J30" s="22" t="s">
        <v>33</v>
      </c>
      <c r="K30" s="198"/>
      <c r="L30" s="199"/>
    </row>
    <row r="31" spans="2:12" ht="15" customHeight="1" x14ac:dyDescent="0.25">
      <c r="B31" s="30" t="s">
        <v>42</v>
      </c>
      <c r="C31" s="16" t="s">
        <v>43</v>
      </c>
      <c r="D31" s="16" t="s">
        <v>43</v>
      </c>
      <c r="G31" s="8"/>
      <c r="H31" s="8"/>
      <c r="I31" s="9"/>
      <c r="J31" s="22" t="s">
        <v>34</v>
      </c>
      <c r="K31" s="196"/>
      <c r="L31" s="197"/>
    </row>
    <row r="32" spans="2:12" ht="15" customHeight="1" x14ac:dyDescent="0.25">
      <c r="B32" s="30" t="s">
        <v>44</v>
      </c>
      <c r="C32" s="16" t="s">
        <v>43</v>
      </c>
      <c r="D32" s="16" t="s">
        <v>43</v>
      </c>
      <c r="F32" s="13"/>
      <c r="I32" s="12"/>
      <c r="J32" s="13"/>
    </row>
    <row r="33" spans="2:12" ht="15" customHeight="1" x14ac:dyDescent="0.25">
      <c r="B33" s="30" t="s">
        <v>45</v>
      </c>
      <c r="C33" s="16" t="s">
        <v>43</v>
      </c>
      <c r="D33" s="16" t="s">
        <v>43</v>
      </c>
      <c r="F33" s="9"/>
      <c r="G33" s="195" t="s">
        <v>46</v>
      </c>
      <c r="H33" s="195"/>
      <c r="I33" s="195"/>
      <c r="J33" s="195"/>
      <c r="K33" s="195"/>
      <c r="L33" s="195"/>
    </row>
    <row r="34" spans="2:12" ht="15" customHeight="1" x14ac:dyDescent="0.25">
      <c r="B34" s="30" t="s">
        <v>47</v>
      </c>
      <c r="C34" s="16" t="s">
        <v>43</v>
      </c>
      <c r="D34" s="16" t="s">
        <v>43</v>
      </c>
      <c r="F34" s="13"/>
      <c r="I34" s="12"/>
      <c r="J34" s="13"/>
    </row>
    <row r="35" spans="2:12" ht="15" customHeight="1" x14ac:dyDescent="0.25">
      <c r="B35" s="30" t="s">
        <v>48</v>
      </c>
      <c r="C35" s="16" t="s">
        <v>43</v>
      </c>
      <c r="D35" s="16" t="s">
        <v>43</v>
      </c>
      <c r="F35" s="8"/>
      <c r="H35" s="193" t="s">
        <v>49</v>
      </c>
      <c r="I35" s="193"/>
      <c r="J35" s="194"/>
      <c r="K35" s="192"/>
      <c r="L35" s="192"/>
    </row>
    <row r="36" spans="2:12" ht="15" customHeight="1" x14ac:dyDescent="0.25">
      <c r="B36" s="30" t="s">
        <v>50</v>
      </c>
      <c r="C36" s="16" t="s">
        <v>43</v>
      </c>
      <c r="D36" s="16" t="s">
        <v>43</v>
      </c>
      <c r="H36" s="193" t="s">
        <v>51</v>
      </c>
      <c r="I36" s="193"/>
      <c r="J36" s="194"/>
      <c r="K36" s="192"/>
      <c r="L36" s="192"/>
    </row>
    <row r="37" spans="2:12" ht="15" customHeight="1" x14ac:dyDescent="0.25">
      <c r="B37" s="30" t="s">
        <v>52</v>
      </c>
      <c r="C37" s="16" t="s">
        <v>43</v>
      </c>
      <c r="D37" s="16" t="s">
        <v>43</v>
      </c>
      <c r="I37" s="9"/>
    </row>
    <row r="38" spans="2:12" ht="15" customHeight="1" x14ac:dyDescent="0.25">
      <c r="B38" s="8"/>
      <c r="E38" s="12"/>
      <c r="I38" s="13"/>
    </row>
    <row r="39" spans="2:12" ht="15" customHeight="1" x14ac:dyDescent="0.25">
      <c r="B39" s="8"/>
      <c r="C39" s="9" t="s">
        <v>53</v>
      </c>
      <c r="D39" s="25"/>
      <c r="G39" s="24" t="s">
        <v>229</v>
      </c>
      <c r="I39" s="13"/>
    </row>
    <row r="40" spans="2:12" ht="15" customHeight="1" x14ac:dyDescent="0.25">
      <c r="B40" s="24" t="s">
        <v>54</v>
      </c>
      <c r="G40" s="24" t="s">
        <v>55</v>
      </c>
    </row>
    <row r="41" spans="2:12" ht="7.9" customHeight="1" x14ac:dyDescent="0.25"/>
    <row r="42" spans="2:12" ht="15" customHeight="1" x14ac:dyDescent="0.25">
      <c r="B42" s="195" t="s">
        <v>56</v>
      </c>
      <c r="C42" s="195"/>
      <c r="D42" s="195"/>
      <c r="E42" s="195"/>
      <c r="F42" s="195"/>
      <c r="G42" s="195"/>
      <c r="H42" s="195"/>
      <c r="I42" s="195"/>
      <c r="J42" s="195"/>
      <c r="K42" s="195"/>
      <c r="L42" s="195"/>
    </row>
    <row r="43" spans="2:12" ht="7.9" customHeight="1" x14ac:dyDescent="0.25"/>
    <row r="44" spans="2:12" ht="15" customHeight="1" x14ac:dyDescent="0.25">
      <c r="B44" s="31" t="s">
        <v>57</v>
      </c>
      <c r="C44" s="189"/>
      <c r="D44" s="191"/>
      <c r="G44" s="8"/>
      <c r="H44" s="26" t="s">
        <v>58</v>
      </c>
      <c r="I44" s="8"/>
      <c r="J44" s="8"/>
    </row>
    <row r="45" spans="2:12" ht="15" customHeight="1" x14ac:dyDescent="0.25">
      <c r="B45" s="31" t="s">
        <v>59</v>
      </c>
      <c r="C45" s="189"/>
      <c r="D45" s="191"/>
      <c r="G45" s="193" t="s">
        <v>60</v>
      </c>
      <c r="H45" s="193"/>
      <c r="I45" s="193"/>
      <c r="J45" s="194"/>
      <c r="K45" s="189"/>
      <c r="L45" s="191"/>
    </row>
    <row r="46" spans="2:12" ht="15" customHeight="1" x14ac:dyDescent="0.25">
      <c r="B46" s="31" t="s">
        <v>61</v>
      </c>
      <c r="C46" s="189"/>
      <c r="D46" s="191"/>
      <c r="G46" s="8"/>
      <c r="H46" s="8"/>
      <c r="I46" s="8"/>
      <c r="J46" s="9" t="s">
        <v>62</v>
      </c>
      <c r="K46" s="189"/>
      <c r="L46" s="191"/>
    </row>
    <row r="47" spans="2:12" ht="15" customHeight="1" x14ac:dyDescent="0.25">
      <c r="C47" s="9" t="s">
        <v>62</v>
      </c>
      <c r="D47" s="15"/>
      <c r="E47" s="8"/>
      <c r="K47" s="188"/>
      <c r="L47" s="188"/>
    </row>
    <row r="51" spans="2:4" ht="11.45" customHeight="1" x14ac:dyDescent="0.25">
      <c r="B51" s="69" t="s">
        <v>63</v>
      </c>
      <c r="C51" s="69"/>
    </row>
    <row r="52" spans="2:4" ht="11.45" customHeight="1" x14ac:dyDescent="0.25">
      <c r="B52" s="69" t="s">
        <v>64</v>
      </c>
      <c r="C52" s="69"/>
      <c r="D52" s="14"/>
    </row>
  </sheetData>
  <sheetProtection algorithmName="SHA-512" hashValue="Q3tvCLwHtugwWAfwjNwhNuWS2bwDlsktfR9cYlTAcTO/+Q01CZ768lfacAfYVv/HDNEn37PTdQBtjPHAN/aDlA==" saltValue="YkvljEEtEUtND8nsuMeQxw==" spinCount="100000" sheet="1" formatCells="0" formatColumns="0" formatRows="0"/>
  <dataConsolidate link="1"/>
  <mergeCells count="47">
    <mergeCell ref="C7:E7"/>
    <mergeCell ref="J6:L6"/>
    <mergeCell ref="B19:L19"/>
    <mergeCell ref="B42:L42"/>
    <mergeCell ref="C13:E13"/>
    <mergeCell ref="C14:E14"/>
    <mergeCell ref="K31:L31"/>
    <mergeCell ref="K21:L21"/>
    <mergeCell ref="C12:E12"/>
    <mergeCell ref="K29:L29"/>
    <mergeCell ref="G10:L10"/>
    <mergeCell ref="K23:L23"/>
    <mergeCell ref="K26:L26"/>
    <mergeCell ref="K25:L25"/>
    <mergeCell ref="G7:I7"/>
    <mergeCell ref="B10:E10"/>
    <mergeCell ref="C44:D44"/>
    <mergeCell ref="C46:D46"/>
    <mergeCell ref="G15:I16"/>
    <mergeCell ref="C16:E16"/>
    <mergeCell ref="C17:E17"/>
    <mergeCell ref="C21:E21"/>
    <mergeCell ref="C22:E22"/>
    <mergeCell ref="C45:D45"/>
    <mergeCell ref="C24:E24"/>
    <mergeCell ref="C26:E26"/>
    <mergeCell ref="G8:I8"/>
    <mergeCell ref="J7:L7"/>
    <mergeCell ref="J8:L8"/>
    <mergeCell ref="G12:I13"/>
    <mergeCell ref="J13:L13"/>
    <mergeCell ref="K47:L47"/>
    <mergeCell ref="J16:L16"/>
    <mergeCell ref="K35:L35"/>
    <mergeCell ref="K36:L36"/>
    <mergeCell ref="H35:J35"/>
    <mergeCell ref="H36:J36"/>
    <mergeCell ref="G33:L33"/>
    <mergeCell ref="K22:L22"/>
    <mergeCell ref="K27:L27"/>
    <mergeCell ref="K30:L30"/>
    <mergeCell ref="G21:I21"/>
    <mergeCell ref="G25:I25"/>
    <mergeCell ref="G29:I29"/>
    <mergeCell ref="G45:J45"/>
    <mergeCell ref="K45:L45"/>
    <mergeCell ref="K46:L46"/>
  </mergeCells>
  <dataValidations count="2">
    <dataValidation type="list" allowBlank="1" showInputMessage="1" showErrorMessage="1" sqref="C44:C46 J16 C26 K45" xr:uid="{6E535B66-F83D-407E-B5C9-54EE7EFA6BC1}">
      <formula1>"Yes,No"</formula1>
    </dataValidation>
    <dataValidation type="list" allowBlank="1" showInputMessage="1" showErrorMessage="1" sqref="J13:L13" xr:uid="{EBC6B3C0-0906-45D9-821B-4D4371575EBD}">
      <formula1>"RCx, RCx-Lite, SEM, vSEM, VCx"</formula1>
    </dataValidation>
  </dataValidations>
  <hyperlinks>
    <hyperlink ref="B44" r:id="rId1" xr:uid="{0E445E61-225F-4B20-88E8-D6E569E1E3D5}"/>
    <hyperlink ref="B45" r:id="rId2" xr:uid="{34CC27A8-BB52-4094-B2D5-AB6D1D6C5D25}"/>
    <hyperlink ref="B46" r:id="rId3" display="Project in OBC?" xr:uid="{A074BB8B-29C6-48F1-9AEB-FFE7935C42ED}"/>
  </hyperlinks>
  <printOptions horizontalCentered="1" verticalCentered="1"/>
  <pageMargins left="0.5" right="0.5" top="0.75" bottom="0.75" header="0" footer="0.25"/>
  <pageSetup scale="62" pageOrder="overThenDown" orientation="portrait" r:id="rId4"/>
  <headerFooter>
    <oddHeader>&amp;L&amp;"Arial Narrow,Regular"&amp;8&amp;K03+000
Savings values are estimates.  Actual savings will vary.
Incentives and participation subject to program rules and Participation Agreement.</oddHeader>
    <oddFooter>&amp;L&amp;"Arial Narrow,Regular"&amp;8&amp;K03+000
&amp;D&amp;C&amp;"Arial Narrow,Regular"&amp;8&amp;K03+000
&amp;A&amp;R&amp;8&amp;K03+000Direct Install Energy Assessment Tool (ver. 5.0)
©2016 TRC Energy Services. Property of TRC.
Contractor granted limited license.</oddFooter>
  </headerFooter>
  <drawing r:id="rId5"/>
  <legacyDrawing r:id="rId6"/>
  <mc:AlternateContent xmlns:mc="http://schemas.openxmlformats.org/markup-compatibility/2006">
    <mc:Choice Requires="x14">
      <controls>
        <mc:AlternateContent xmlns:mc="http://schemas.openxmlformats.org/markup-compatibility/2006">
          <mc:Choice Requires="x14">
            <control shapeId="1025" r:id="rId7" name="Check Box 1">
              <controlPr defaultSize="0" autoFill="0" autoLine="0" autoPict="0">
                <anchor moveWithCells="1">
                  <from>
                    <xdr:col>1</xdr:col>
                    <xdr:colOff>742950</xdr:colOff>
                    <xdr:row>30</xdr:row>
                    <xdr:rowOff>104775</xdr:rowOff>
                  </from>
                  <to>
                    <xdr:col>1</xdr:col>
                    <xdr:colOff>981075</xdr:colOff>
                    <xdr:row>32</xdr:row>
                    <xdr:rowOff>0</xdr:rowOff>
                  </to>
                </anchor>
              </controlPr>
            </control>
          </mc:Choice>
        </mc:AlternateContent>
        <mc:AlternateContent xmlns:mc="http://schemas.openxmlformats.org/markup-compatibility/2006">
          <mc:Choice Requires="x14">
            <control shapeId="1026" r:id="rId8" name="Check Box 2">
              <controlPr defaultSize="0" autoFill="0" autoLine="0" autoPict="0">
                <anchor moveWithCells="1">
                  <from>
                    <xdr:col>1</xdr:col>
                    <xdr:colOff>742950</xdr:colOff>
                    <xdr:row>31</xdr:row>
                    <xdr:rowOff>104775</xdr:rowOff>
                  </from>
                  <to>
                    <xdr:col>1</xdr:col>
                    <xdr:colOff>981075</xdr:colOff>
                    <xdr:row>33</xdr:row>
                    <xdr:rowOff>0</xdr:rowOff>
                  </to>
                </anchor>
              </controlPr>
            </control>
          </mc:Choice>
        </mc:AlternateContent>
        <mc:AlternateContent xmlns:mc="http://schemas.openxmlformats.org/markup-compatibility/2006">
          <mc:Choice Requires="x14">
            <control shapeId="1027" r:id="rId9" name="Check Box 3">
              <controlPr defaultSize="0" autoFill="0" autoLine="0" autoPict="0">
                <anchor moveWithCells="1">
                  <from>
                    <xdr:col>1</xdr:col>
                    <xdr:colOff>742950</xdr:colOff>
                    <xdr:row>32</xdr:row>
                    <xdr:rowOff>104775</xdr:rowOff>
                  </from>
                  <to>
                    <xdr:col>1</xdr:col>
                    <xdr:colOff>981075</xdr:colOff>
                    <xdr:row>33</xdr:row>
                    <xdr:rowOff>180975</xdr:rowOff>
                  </to>
                </anchor>
              </controlPr>
            </control>
          </mc:Choice>
        </mc:AlternateContent>
        <mc:AlternateContent xmlns:mc="http://schemas.openxmlformats.org/markup-compatibility/2006">
          <mc:Choice Requires="x14">
            <control shapeId="1028" r:id="rId10" name="Check Box 4">
              <controlPr defaultSize="0" autoFill="0" autoLine="0" autoPict="0">
                <anchor moveWithCells="1">
                  <from>
                    <xdr:col>1</xdr:col>
                    <xdr:colOff>742950</xdr:colOff>
                    <xdr:row>33</xdr:row>
                    <xdr:rowOff>104775</xdr:rowOff>
                  </from>
                  <to>
                    <xdr:col>1</xdr:col>
                    <xdr:colOff>981075</xdr:colOff>
                    <xdr:row>34</xdr:row>
                    <xdr:rowOff>180975</xdr:rowOff>
                  </to>
                </anchor>
              </controlPr>
            </control>
          </mc:Choice>
        </mc:AlternateContent>
        <mc:AlternateContent xmlns:mc="http://schemas.openxmlformats.org/markup-compatibility/2006">
          <mc:Choice Requires="x14">
            <control shapeId="1029" r:id="rId11" name="Check Box 5">
              <controlPr defaultSize="0" autoFill="0" autoLine="0" autoPict="0">
                <anchor moveWithCells="1">
                  <from>
                    <xdr:col>1</xdr:col>
                    <xdr:colOff>742950</xdr:colOff>
                    <xdr:row>34</xdr:row>
                    <xdr:rowOff>104775</xdr:rowOff>
                  </from>
                  <to>
                    <xdr:col>1</xdr:col>
                    <xdr:colOff>981075</xdr:colOff>
                    <xdr:row>35</xdr:row>
                    <xdr:rowOff>180975</xdr:rowOff>
                  </to>
                </anchor>
              </controlPr>
            </control>
          </mc:Choice>
        </mc:AlternateContent>
        <mc:AlternateContent xmlns:mc="http://schemas.openxmlformats.org/markup-compatibility/2006">
          <mc:Choice Requires="x14">
            <control shapeId="1030" r:id="rId12" name="Check Box 6">
              <controlPr defaultSize="0" autoFill="0" autoLine="0" autoPict="0">
                <anchor moveWithCells="1">
                  <from>
                    <xdr:col>1</xdr:col>
                    <xdr:colOff>742950</xdr:colOff>
                    <xdr:row>35</xdr:row>
                    <xdr:rowOff>104775</xdr:rowOff>
                  </from>
                  <to>
                    <xdr:col>1</xdr:col>
                    <xdr:colOff>981075</xdr:colOff>
                    <xdr:row>36</xdr:row>
                    <xdr:rowOff>161925</xdr:rowOff>
                  </to>
                </anchor>
              </controlPr>
            </control>
          </mc:Choice>
        </mc:AlternateContent>
        <mc:AlternateContent xmlns:mc="http://schemas.openxmlformats.org/markup-compatibility/2006">
          <mc:Choice Requires="x14">
            <control shapeId="1031" r:id="rId13" name="Check Box 7">
              <controlPr defaultSize="0" autoFill="0" autoLine="0" autoPict="0">
                <anchor moveWithCells="1">
                  <from>
                    <xdr:col>1</xdr:col>
                    <xdr:colOff>742950</xdr:colOff>
                    <xdr:row>29</xdr:row>
                    <xdr:rowOff>104775</xdr:rowOff>
                  </from>
                  <to>
                    <xdr:col>1</xdr:col>
                    <xdr:colOff>981075</xdr:colOff>
                    <xdr:row>31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0">
        <x14:dataValidation type="list" allowBlank="1" showInputMessage="1" showErrorMessage="1" xr:uid="{F1B36E3E-93C5-4752-825D-55B7C10D0890}">
          <x14:formula1>
            <xm:f>References!$G$2:$G$5</xm:f>
          </x14:formula1>
          <xm:sqref>C12:E12</xm:sqref>
        </x14:dataValidation>
        <x14:dataValidation type="list" allowBlank="1" showInputMessage="1" showErrorMessage="1" xr:uid="{0579A546-F307-4838-A0F9-5E2ED3097550}">
          <x14:formula1>
            <xm:f>References!$H$2:$H$5</xm:f>
          </x14:formula1>
          <xm:sqref>C16:E17 K28:L28</xm:sqref>
        </x14:dataValidation>
        <x14:dataValidation type="list" allowBlank="1" showInputMessage="1" showErrorMessage="1" xr:uid="{BCF78EB6-25A3-4207-9B3E-6C5C3FABBC1D}">
          <x14:formula1>
            <xm:f>References!$B$2:$B$5</xm:f>
          </x14:formula1>
          <xm:sqref>K22</xm:sqref>
        </x14:dataValidation>
        <x14:dataValidation type="list" allowBlank="1" showInputMessage="1" showErrorMessage="1" xr:uid="{1B3B27D8-15BC-4EDE-8EB3-CEA981F3FFB3}">
          <x14:formula1>
            <xm:f>References!$F$2:$F$10</xm:f>
          </x14:formula1>
          <xm:sqref>C22:E22</xm:sqref>
        </x14:dataValidation>
        <x14:dataValidation type="list" allowBlank="1" showInputMessage="1" showErrorMessage="1" xr:uid="{EC9D886A-832F-42F4-A593-1129FC39B7B5}">
          <x14:formula1>
            <xm:f>References!$H$2:$H$6</xm:f>
          </x14:formula1>
          <xm:sqref>K23:L23 K27:L27 K31:L31</xm:sqref>
        </x14:dataValidation>
        <x14:dataValidation type="list" allowBlank="1" showInputMessage="1" showErrorMessage="1" xr:uid="{CF8EDE64-065F-4071-8539-4D630601DBCE}">
          <x14:formula1>
            <xm:f>References!$I$2:$I$4</xm:f>
          </x14:formula1>
          <xm:sqref>K21:L21 K29:L29 K25:L25</xm:sqref>
        </x14:dataValidation>
        <x14:dataValidation type="list" allowBlank="1" showInputMessage="1" showErrorMessage="1" xr:uid="{AA80AE0B-7124-4A85-BD7F-5BB41EEEF2D4}">
          <x14:formula1>
            <xm:f>References!$C$2:$C$7</xm:f>
          </x14:formula1>
          <xm:sqref>K26:L26 K30:L30</xm:sqref>
        </x14:dataValidation>
        <x14:dataValidation type="list" allowBlank="1" showInputMessage="1" showErrorMessage="1" xr:uid="{B3A8ECA7-C1B0-4C91-8165-93F2FC5256C1}">
          <x14:formula1>
            <xm:f>References!$J$3:$J$8</xm:f>
          </x14:formula1>
          <xm:sqref>D47</xm:sqref>
        </x14:dataValidation>
        <x14:dataValidation type="list" allowBlank="1" showInputMessage="1" showErrorMessage="1" xr:uid="{0D93E230-B875-401C-937C-8E2AA6C6E2CF}">
          <x14:formula1>
            <xm:f>References!$K$2:$K$7</xm:f>
          </x14:formula1>
          <xm:sqref>K46:L46</xm:sqref>
        </x14:dataValidation>
        <x14:dataValidation type="list" allowBlank="1" showInputMessage="1" showErrorMessage="1" xr:uid="{43ED2D0C-00FE-4744-AB64-A80FE7EA4319}">
          <x14:formula1>
            <xm:f>References!#REF!</xm:f>
          </x14:formula1>
          <xm:sqref>C21:E21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97FDC5-931F-4432-8FEC-05E24F1E7B32}">
  <sheetPr>
    <tabColor rgb="FF170D67"/>
  </sheetPr>
  <dimension ref="A1:J37"/>
  <sheetViews>
    <sheetView showGridLines="0" zoomScale="85" zoomScaleNormal="85" workbookViewId="0">
      <selection activeCell="E29" sqref="E29"/>
    </sheetView>
  </sheetViews>
  <sheetFormatPr defaultColWidth="8.7109375" defaultRowHeight="14.25" x14ac:dyDescent="0.2"/>
  <cols>
    <col min="1" max="3" width="25.7109375" style="36" customWidth="1"/>
    <col min="4" max="4" width="11.5703125" style="36" customWidth="1"/>
    <col min="5" max="5" width="12" style="36" customWidth="1"/>
    <col min="6" max="8" width="25.7109375" style="36" customWidth="1"/>
    <col min="9" max="9" width="10.42578125" style="36" customWidth="1"/>
    <col min="10" max="16384" width="8.7109375" style="36"/>
  </cols>
  <sheetData>
    <row r="1" spans="1:8" ht="7.9" customHeight="1" x14ac:dyDescent="0.2"/>
    <row r="2" spans="1:8" ht="28.9" customHeight="1" x14ac:dyDescent="0.2">
      <c r="A2" s="195" t="s">
        <v>65</v>
      </c>
      <c r="B2" s="195"/>
      <c r="C2" s="195"/>
      <c r="D2" s="195"/>
      <c r="E2" s="195"/>
      <c r="F2" s="195"/>
      <c r="G2" s="195"/>
      <c r="H2" s="195"/>
    </row>
    <row r="3" spans="1:8" ht="33.75" x14ac:dyDescent="0.2">
      <c r="A3" s="35" t="s">
        <v>66</v>
      </c>
      <c r="B3" s="35" t="s">
        <v>67</v>
      </c>
      <c r="C3" s="35" t="s">
        <v>68</v>
      </c>
      <c r="D3" s="35" t="s">
        <v>69</v>
      </c>
      <c r="E3" s="35" t="s">
        <v>70</v>
      </c>
      <c r="F3" s="35" t="s">
        <v>71</v>
      </c>
      <c r="G3" s="35" t="s">
        <v>72</v>
      </c>
      <c r="H3" s="35" t="s">
        <v>73</v>
      </c>
    </row>
    <row r="4" spans="1:8" x14ac:dyDescent="0.2">
      <c r="A4" s="32"/>
      <c r="B4" s="32"/>
      <c r="C4" s="33"/>
      <c r="D4" s="37"/>
      <c r="E4" s="73"/>
      <c r="F4" s="33"/>
      <c r="G4" s="38"/>
      <c r="H4" s="38"/>
    </row>
    <row r="5" spans="1:8" x14ac:dyDescent="0.2">
      <c r="A5" s="32"/>
      <c r="B5" s="32"/>
      <c r="C5" s="33"/>
      <c r="D5" s="32"/>
      <c r="E5" s="73"/>
      <c r="F5" s="33"/>
      <c r="G5" s="38"/>
      <c r="H5" s="38"/>
    </row>
    <row r="6" spans="1:8" x14ac:dyDescent="0.2">
      <c r="A6" s="32"/>
      <c r="B6" s="32"/>
      <c r="C6" s="33"/>
      <c r="D6" s="32"/>
      <c r="E6" s="73"/>
      <c r="F6" s="33"/>
      <c r="G6" s="38"/>
      <c r="H6" s="38"/>
    </row>
    <row r="7" spans="1:8" x14ac:dyDescent="0.2">
      <c r="A7" s="32"/>
      <c r="B7" s="32"/>
      <c r="C7" s="33"/>
      <c r="D7" s="32"/>
      <c r="E7" s="73"/>
      <c r="F7" s="33"/>
      <c r="G7" s="38"/>
      <c r="H7" s="38"/>
    </row>
    <row r="8" spans="1:8" x14ac:dyDescent="0.2">
      <c r="A8" s="32"/>
      <c r="B8" s="32"/>
      <c r="C8" s="33"/>
      <c r="D8" s="32"/>
      <c r="E8" s="73"/>
      <c r="F8" s="33"/>
      <c r="G8" s="38"/>
      <c r="H8" s="38"/>
    </row>
    <row r="9" spans="1:8" x14ac:dyDescent="0.2">
      <c r="A9" s="32"/>
      <c r="B9" s="32"/>
      <c r="C9" s="33"/>
      <c r="D9" s="32"/>
      <c r="E9" s="73"/>
      <c r="F9" s="33"/>
      <c r="G9" s="38"/>
      <c r="H9" s="38"/>
    </row>
    <row r="10" spans="1:8" x14ac:dyDescent="0.2">
      <c r="A10" s="32"/>
      <c r="B10" s="32"/>
      <c r="C10" s="33"/>
      <c r="D10" s="32"/>
      <c r="E10" s="73"/>
      <c r="F10" s="33"/>
      <c r="G10" s="38"/>
      <c r="H10" s="38"/>
    </row>
    <row r="11" spans="1:8" x14ac:dyDescent="0.2">
      <c r="A11" s="32"/>
      <c r="B11" s="32"/>
      <c r="C11" s="33"/>
      <c r="D11" s="32"/>
      <c r="E11" s="73"/>
      <c r="F11" s="33"/>
      <c r="G11" s="38"/>
      <c r="H11" s="38"/>
    </row>
    <row r="12" spans="1:8" x14ac:dyDescent="0.2">
      <c r="A12" s="32"/>
      <c r="B12" s="32"/>
      <c r="C12" s="33"/>
      <c r="D12" s="32"/>
      <c r="E12" s="73"/>
      <c r="F12" s="33"/>
      <c r="G12" s="38"/>
      <c r="H12" s="38"/>
    </row>
    <row r="13" spans="1:8" x14ac:dyDescent="0.2">
      <c r="A13" s="32"/>
      <c r="B13" s="32"/>
      <c r="C13" s="33"/>
      <c r="D13" s="32"/>
      <c r="E13" s="73"/>
      <c r="F13" s="33"/>
      <c r="G13" s="38"/>
      <c r="H13" s="38"/>
    </row>
    <row r="14" spans="1:8" x14ac:dyDescent="0.2">
      <c r="A14" s="32"/>
      <c r="B14" s="32"/>
      <c r="C14" s="33"/>
      <c r="D14" s="32"/>
      <c r="E14" s="73"/>
      <c r="F14" s="33"/>
      <c r="G14" s="38"/>
      <c r="H14" s="38"/>
    </row>
    <row r="15" spans="1:8" x14ac:dyDescent="0.2">
      <c r="A15" s="32"/>
      <c r="B15" s="32"/>
      <c r="C15" s="33"/>
      <c r="D15" s="32"/>
      <c r="E15" s="73"/>
      <c r="F15" s="33"/>
      <c r="G15" s="38"/>
      <c r="H15" s="38"/>
    </row>
    <row r="16" spans="1:8" x14ac:dyDescent="0.2">
      <c r="A16" s="32"/>
      <c r="B16" s="32"/>
      <c r="C16" s="33"/>
      <c r="D16" s="32"/>
      <c r="E16" s="73"/>
      <c r="F16" s="33"/>
      <c r="G16" s="38"/>
      <c r="H16" s="38"/>
    </row>
    <row r="17" spans="1:10" x14ac:dyDescent="0.2">
      <c r="A17" s="32"/>
      <c r="B17" s="32"/>
      <c r="C17" s="33"/>
      <c r="D17" s="32"/>
      <c r="E17" s="73"/>
      <c r="F17" s="33"/>
      <c r="G17" s="38"/>
      <c r="H17" s="38"/>
    </row>
    <row r="18" spans="1:10" x14ac:dyDescent="0.2">
      <c r="A18" s="32"/>
      <c r="B18" s="32"/>
      <c r="C18" s="33"/>
      <c r="D18" s="32"/>
      <c r="E18" s="73"/>
      <c r="F18" s="33"/>
      <c r="G18" s="38"/>
      <c r="H18" s="38"/>
    </row>
    <row r="19" spans="1:10" x14ac:dyDescent="0.2">
      <c r="A19" s="32"/>
      <c r="B19" s="32"/>
      <c r="C19" s="33"/>
      <c r="D19" s="32"/>
      <c r="E19" s="73"/>
      <c r="F19" s="33"/>
      <c r="G19" s="38"/>
      <c r="H19" s="38"/>
    </row>
    <row r="20" spans="1:10" x14ac:dyDescent="0.2">
      <c r="A20" s="32"/>
      <c r="B20" s="32"/>
      <c r="C20" s="33"/>
      <c r="D20" s="32"/>
      <c r="E20" s="73"/>
      <c r="F20" s="33"/>
      <c r="G20" s="38"/>
      <c r="H20" s="38"/>
    </row>
    <row r="21" spans="1:10" x14ac:dyDescent="0.2">
      <c r="A21" s="32"/>
      <c r="B21" s="32"/>
      <c r="C21" s="33"/>
      <c r="D21" s="32"/>
      <c r="E21" s="73"/>
      <c r="F21" s="33"/>
      <c r="G21" s="38"/>
      <c r="H21" s="38"/>
    </row>
    <row r="22" spans="1:10" x14ac:dyDescent="0.2">
      <c r="A22" s="32"/>
      <c r="B22" s="32"/>
      <c r="C22" s="33"/>
      <c r="D22" s="32"/>
      <c r="E22" s="73"/>
      <c r="F22" s="33"/>
      <c r="G22" s="38"/>
      <c r="H22" s="38"/>
    </row>
    <row r="23" spans="1:10" x14ac:dyDescent="0.2">
      <c r="A23" s="32"/>
      <c r="B23" s="32"/>
      <c r="C23" s="33"/>
      <c r="D23" s="32"/>
      <c r="E23" s="73"/>
      <c r="F23" s="33"/>
      <c r="G23" s="38"/>
      <c r="H23" s="38"/>
    </row>
    <row r="24" spans="1:10" x14ac:dyDescent="0.2">
      <c r="A24" s="39"/>
      <c r="B24" s="39"/>
      <c r="C24" s="40">
        <f>SUM(C4:C23)</f>
        <v>0</v>
      </c>
      <c r="D24" s="39"/>
      <c r="E24" s="39"/>
      <c r="F24" s="40">
        <f>SUM(F4:F23)</f>
        <v>0</v>
      </c>
      <c r="G24" s="40">
        <f t="shared" ref="G24:H24" si="0">SUM(G4:G23)</f>
        <v>0</v>
      </c>
      <c r="H24" s="40">
        <f t="shared" si="0"/>
        <v>0</v>
      </c>
      <c r="I24" s="71" t="str">
        <f>IFERROR(((G24*3.412)+(H24*1000))/C24,"")</f>
        <v/>
      </c>
      <c r="J24" s="72" t="str">
        <f>IF(I24="","","Site EUI")</f>
        <v/>
      </c>
    </row>
    <row r="25" spans="1:10" x14ac:dyDescent="0.2">
      <c r="A25" s="41"/>
    </row>
    <row r="26" spans="1:10" ht="17.45" customHeight="1" x14ac:dyDescent="0.2">
      <c r="A26" s="195" t="s">
        <v>74</v>
      </c>
      <c r="B26" s="195"/>
      <c r="C26" s="195"/>
      <c r="F26" s="28"/>
      <c r="G26" s="28"/>
      <c r="H26" s="28"/>
    </row>
    <row r="27" spans="1:10" x14ac:dyDescent="0.2">
      <c r="A27" s="42" t="s">
        <v>75</v>
      </c>
      <c r="B27" s="43" t="s">
        <v>76</v>
      </c>
      <c r="C27" s="43" t="s">
        <v>77</v>
      </c>
      <c r="D27" s="44"/>
      <c r="F27" s="45"/>
      <c r="G27" s="45"/>
      <c r="H27" s="45"/>
    </row>
    <row r="28" spans="1:10" x14ac:dyDescent="0.2">
      <c r="A28" s="32"/>
      <c r="B28" s="32"/>
      <c r="C28" s="33"/>
      <c r="D28" s="46"/>
      <c r="F28" s="27"/>
      <c r="G28" s="27"/>
      <c r="H28" s="27"/>
    </row>
    <row r="29" spans="1:10" x14ac:dyDescent="0.2">
      <c r="A29" s="32"/>
      <c r="B29" s="32"/>
      <c r="C29" s="33"/>
      <c r="D29" s="46"/>
      <c r="F29" s="27"/>
      <c r="G29" s="27"/>
      <c r="H29" s="27"/>
    </row>
    <row r="30" spans="1:10" x14ac:dyDescent="0.2">
      <c r="A30" s="32"/>
      <c r="B30" s="32"/>
      <c r="C30" s="33"/>
      <c r="D30" s="46"/>
      <c r="F30" s="27"/>
      <c r="G30" s="27"/>
      <c r="H30" s="27"/>
    </row>
    <row r="31" spans="1:10" x14ac:dyDescent="0.2">
      <c r="A31" s="32"/>
      <c r="B31" s="32"/>
      <c r="C31" s="33"/>
      <c r="D31" s="46"/>
      <c r="F31" s="27"/>
      <c r="G31" s="27"/>
      <c r="H31" s="27"/>
    </row>
    <row r="32" spans="1:10" x14ac:dyDescent="0.2">
      <c r="A32" s="32"/>
      <c r="B32" s="32"/>
      <c r="C32" s="33"/>
      <c r="D32" s="46"/>
      <c r="F32" s="27"/>
      <c r="G32" s="27"/>
      <c r="H32" s="27"/>
    </row>
    <row r="33" spans="1:8" x14ac:dyDescent="0.2">
      <c r="A33" s="32"/>
      <c r="B33" s="32"/>
      <c r="C33" s="33"/>
      <c r="D33" s="46"/>
      <c r="F33" s="27"/>
      <c r="G33" s="27"/>
      <c r="H33" s="27"/>
    </row>
    <row r="34" spans="1:8" ht="15" thickBot="1" x14ac:dyDescent="0.25">
      <c r="A34" s="47" t="s">
        <v>78</v>
      </c>
      <c r="B34" s="34">
        <f>SUM(B28:B33)</f>
        <v>0</v>
      </c>
    </row>
    <row r="35" spans="1:8" x14ac:dyDescent="0.2">
      <c r="A35" s="41"/>
    </row>
    <row r="36" spans="1:8" x14ac:dyDescent="0.2">
      <c r="A36" s="69" t="s">
        <v>63</v>
      </c>
    </row>
    <row r="37" spans="1:8" x14ac:dyDescent="0.2">
      <c r="A37" s="69" t="s">
        <v>64</v>
      </c>
    </row>
  </sheetData>
  <sheetProtection algorithmName="SHA-512" hashValue="n/Btsja74PrJoM+xX8J4I3TePNGhiF+5A2tumV/hwMUjL7NLxUeY+XJZij2E96LImzLwoBnTh/62SbCI1vz6/g==" saltValue="sun3faava7bImxoNj21+BA==" spinCount="100000" sheet="1" formatCells="0" formatColumns="0" formatRows="0" insertColumns="0" insertRows="0"/>
  <mergeCells count="2">
    <mergeCell ref="A26:C26"/>
    <mergeCell ref="A2:H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32D098-1636-4307-A9F3-E464EB7A09E2}">
  <sheetPr>
    <tabColor rgb="FF170D67"/>
    <pageSetUpPr fitToPage="1"/>
  </sheetPr>
  <dimension ref="B1:M77"/>
  <sheetViews>
    <sheetView showGridLines="0" zoomScale="85" zoomScaleNormal="85" zoomScaleSheetLayoutView="100" workbookViewId="0">
      <selection activeCell="B34" sqref="B34:L34"/>
    </sheetView>
  </sheetViews>
  <sheetFormatPr defaultColWidth="9.28515625" defaultRowHeight="13.5" x14ac:dyDescent="0.25"/>
  <cols>
    <col min="1" max="1" width="0.7109375" style="7" customWidth="1"/>
    <col min="2" max="2" width="7.5703125" style="7" customWidth="1"/>
    <col min="3" max="3" width="15.42578125" style="7" customWidth="1"/>
    <col min="4" max="4" width="11.5703125" style="7" customWidth="1"/>
    <col min="5" max="5" width="10.5703125" style="7" customWidth="1"/>
    <col min="6" max="6" width="12" style="7" customWidth="1"/>
    <col min="7" max="7" width="9.7109375" style="7" customWidth="1"/>
    <col min="8" max="8" width="12.42578125" style="7" customWidth="1"/>
    <col min="9" max="9" width="10.5703125" style="7" customWidth="1"/>
    <col min="10" max="10" width="18.28515625" style="7" customWidth="1"/>
    <col min="11" max="11" width="10.28515625" style="7" customWidth="1"/>
    <col min="12" max="12" width="23" style="7" customWidth="1"/>
    <col min="13" max="13" width="25.42578125" style="7" bestFit="1" customWidth="1"/>
    <col min="14" max="14" width="13.42578125" style="7" bestFit="1" customWidth="1"/>
    <col min="15" max="15" width="13.28515625" style="7" bestFit="1" customWidth="1"/>
    <col min="16" max="16" width="9.28515625" style="7" customWidth="1"/>
    <col min="17" max="17" width="10.7109375" style="7" bestFit="1" customWidth="1"/>
    <col min="18" max="19" width="11.42578125" style="7" bestFit="1" customWidth="1"/>
    <col min="20" max="20" width="8.5703125" style="7" bestFit="1" customWidth="1"/>
    <col min="21" max="21" width="14.42578125" style="7" bestFit="1" customWidth="1"/>
    <col min="22" max="22" width="6.5703125" style="7" bestFit="1" customWidth="1"/>
    <col min="23" max="23" width="7.5703125" style="7" bestFit="1" customWidth="1"/>
    <col min="24" max="24" width="13.42578125" style="7" bestFit="1" customWidth="1"/>
    <col min="25" max="16384" width="9.28515625" style="7"/>
  </cols>
  <sheetData>
    <row r="1" spans="2:13" s="5" customFormat="1" ht="6" customHeight="1" x14ac:dyDescent="0.25"/>
    <row r="2" spans="2:13" s="6" customFormat="1" ht="15" customHeight="1" x14ac:dyDescent="0.25">
      <c r="B2" s="209" t="s">
        <v>79</v>
      </c>
      <c r="C2" s="209"/>
      <c r="D2" s="209"/>
      <c r="E2" s="209"/>
      <c r="F2" s="209"/>
      <c r="G2" s="209"/>
      <c r="H2" s="209"/>
      <c r="I2" s="209"/>
      <c r="J2" s="209"/>
      <c r="K2" s="209"/>
      <c r="L2" s="209"/>
    </row>
    <row r="3" spans="2:13" ht="7.9" customHeight="1" x14ac:dyDescent="0.25"/>
    <row r="4" spans="2:13" ht="15" customHeight="1" x14ac:dyDescent="0.25">
      <c r="B4" s="219" t="s">
        <v>80</v>
      </c>
      <c r="C4" s="211"/>
      <c r="D4" s="211"/>
      <c r="E4" s="211"/>
      <c r="F4" s="211"/>
      <c r="G4" s="211"/>
      <c r="H4" s="211"/>
      <c r="I4" s="211"/>
      <c r="J4" s="211"/>
      <c r="K4" s="211"/>
      <c r="L4" s="212"/>
    </row>
    <row r="5" spans="2:13" ht="15" customHeight="1" x14ac:dyDescent="0.25">
      <c r="B5" s="213"/>
      <c r="C5" s="214"/>
      <c r="D5" s="214"/>
      <c r="E5" s="214"/>
      <c r="F5" s="214"/>
      <c r="G5" s="214"/>
      <c r="H5" s="214"/>
      <c r="I5" s="214"/>
      <c r="J5" s="214"/>
      <c r="K5" s="214"/>
      <c r="L5" s="215"/>
    </row>
    <row r="6" spans="2:13" ht="15" customHeight="1" x14ac:dyDescent="0.25">
      <c r="B6" s="213"/>
      <c r="C6" s="214"/>
      <c r="D6" s="214"/>
      <c r="E6" s="214"/>
      <c r="F6" s="214"/>
      <c r="G6" s="214"/>
      <c r="H6" s="214"/>
      <c r="I6" s="214"/>
      <c r="J6" s="214"/>
      <c r="K6" s="214"/>
      <c r="L6" s="215"/>
    </row>
    <row r="7" spans="2:13" ht="15" customHeight="1" x14ac:dyDescent="0.25">
      <c r="B7" s="213"/>
      <c r="C7" s="214"/>
      <c r="D7" s="214"/>
      <c r="E7" s="214"/>
      <c r="F7" s="214"/>
      <c r="G7" s="214"/>
      <c r="H7" s="214"/>
      <c r="I7" s="214"/>
      <c r="J7" s="214"/>
      <c r="K7" s="214"/>
      <c r="L7" s="215"/>
    </row>
    <row r="8" spans="2:13" ht="15" customHeight="1" x14ac:dyDescent="0.25">
      <c r="B8" s="216"/>
      <c r="C8" s="217"/>
      <c r="D8" s="217"/>
      <c r="E8" s="217"/>
      <c r="F8" s="217"/>
      <c r="G8" s="217"/>
      <c r="H8" s="217"/>
      <c r="I8" s="217"/>
      <c r="J8" s="217"/>
      <c r="K8" s="217"/>
      <c r="L8" s="218"/>
    </row>
    <row r="9" spans="2:13" ht="7.9" customHeight="1" x14ac:dyDescent="0.25">
      <c r="B9" s="8"/>
      <c r="C9" s="8"/>
      <c r="D9" s="8"/>
      <c r="E9" s="8"/>
      <c r="F9" s="8"/>
      <c r="G9" s="8"/>
      <c r="H9" s="8"/>
      <c r="I9" s="8"/>
      <c r="J9" s="8"/>
      <c r="K9" s="8"/>
      <c r="L9" s="8"/>
    </row>
    <row r="10" spans="2:13" ht="15" customHeight="1" x14ac:dyDescent="0.25">
      <c r="B10" s="209" t="s">
        <v>81</v>
      </c>
      <c r="C10" s="209"/>
      <c r="D10" s="209"/>
      <c r="E10" s="209"/>
      <c r="F10" s="209"/>
      <c r="G10" s="209"/>
      <c r="H10" s="209"/>
      <c r="I10" s="209"/>
      <c r="J10" s="209"/>
      <c r="K10" s="209"/>
      <c r="L10" s="209"/>
    </row>
    <row r="11" spans="2:13" ht="7.9" customHeight="1" x14ac:dyDescent="0.25">
      <c r="B11" s="8"/>
      <c r="C11" s="8"/>
      <c r="D11" s="8"/>
      <c r="E11" s="8"/>
      <c r="F11" s="8"/>
      <c r="G11" s="8"/>
      <c r="H11" s="8"/>
      <c r="I11" s="8"/>
      <c r="J11" s="8"/>
      <c r="K11" s="8"/>
      <c r="L11" s="8"/>
    </row>
    <row r="12" spans="2:13" ht="15" customHeight="1" x14ac:dyDescent="0.25">
      <c r="B12" s="210" t="s">
        <v>82</v>
      </c>
      <c r="C12" s="211"/>
      <c r="D12" s="211"/>
      <c r="E12" s="211"/>
      <c r="F12" s="211"/>
      <c r="G12" s="211"/>
      <c r="H12" s="211"/>
      <c r="I12" s="211"/>
      <c r="J12" s="211"/>
      <c r="K12" s="211"/>
      <c r="L12" s="212"/>
    </row>
    <row r="13" spans="2:13" ht="15" customHeight="1" x14ac:dyDescent="0.25">
      <c r="B13" s="213"/>
      <c r="C13" s="214"/>
      <c r="D13" s="214"/>
      <c r="E13" s="214"/>
      <c r="F13" s="214"/>
      <c r="G13" s="214"/>
      <c r="H13" s="214"/>
      <c r="I13" s="214"/>
      <c r="J13" s="214"/>
      <c r="K13" s="214"/>
      <c r="L13" s="215"/>
    </row>
    <row r="14" spans="2:13" ht="15" customHeight="1" x14ac:dyDescent="0.25">
      <c r="B14" s="213"/>
      <c r="C14" s="214"/>
      <c r="D14" s="214"/>
      <c r="E14" s="214"/>
      <c r="F14" s="214"/>
      <c r="G14" s="214"/>
      <c r="H14" s="214"/>
      <c r="I14" s="214"/>
      <c r="J14" s="214"/>
      <c r="K14" s="214"/>
      <c r="L14" s="215"/>
      <c r="M14" s="10"/>
    </row>
    <row r="15" spans="2:13" ht="15" customHeight="1" x14ac:dyDescent="0.25">
      <c r="B15" s="213"/>
      <c r="C15" s="214"/>
      <c r="D15" s="214"/>
      <c r="E15" s="214"/>
      <c r="F15" s="214"/>
      <c r="G15" s="214"/>
      <c r="H15" s="214"/>
      <c r="I15" s="214"/>
      <c r="J15" s="214"/>
      <c r="K15" s="214"/>
      <c r="L15" s="215"/>
    </row>
    <row r="16" spans="2:13" ht="15" customHeight="1" x14ac:dyDescent="0.25">
      <c r="B16" s="216"/>
      <c r="C16" s="217"/>
      <c r="D16" s="217"/>
      <c r="E16" s="217"/>
      <c r="F16" s="217"/>
      <c r="G16" s="217"/>
      <c r="H16" s="217"/>
      <c r="I16" s="217"/>
      <c r="J16" s="217"/>
      <c r="K16" s="217"/>
      <c r="L16" s="218"/>
    </row>
    <row r="17" spans="2:12" ht="7.9" customHeight="1" x14ac:dyDescent="0.25">
      <c r="B17" s="8"/>
      <c r="C17" s="8"/>
      <c r="D17" s="8"/>
      <c r="E17" s="8"/>
      <c r="F17" s="8"/>
      <c r="G17" s="8"/>
      <c r="H17" s="8"/>
      <c r="I17" s="8"/>
      <c r="J17" s="8"/>
      <c r="K17" s="8"/>
      <c r="L17" s="8"/>
    </row>
    <row r="18" spans="2:12" s="11" customFormat="1" ht="15" customHeight="1" x14ac:dyDescent="0.25">
      <c r="B18" s="195" t="s">
        <v>83</v>
      </c>
      <c r="C18" s="195"/>
      <c r="D18" s="195"/>
      <c r="E18" s="195"/>
      <c r="F18" s="195"/>
      <c r="G18" s="195"/>
      <c r="H18" s="195"/>
      <c r="I18" s="195"/>
      <c r="J18" s="195"/>
      <c r="K18" s="195"/>
      <c r="L18" s="195"/>
    </row>
    <row r="19" spans="2:12" ht="7.9" customHeight="1" x14ac:dyDescent="0.25">
      <c r="B19" s="8"/>
      <c r="C19" s="8"/>
      <c r="D19" s="8"/>
      <c r="E19" s="8"/>
      <c r="F19" s="8"/>
      <c r="G19" s="8"/>
      <c r="H19" s="8"/>
      <c r="I19" s="8"/>
      <c r="J19" s="8"/>
      <c r="K19" s="8"/>
      <c r="L19" s="8"/>
    </row>
    <row r="20" spans="2:12" ht="15" customHeight="1" x14ac:dyDescent="0.25">
      <c r="B20" s="210" t="s">
        <v>84</v>
      </c>
      <c r="C20" s="211"/>
      <c r="D20" s="211"/>
      <c r="E20" s="211"/>
      <c r="F20" s="211"/>
      <c r="G20" s="211"/>
      <c r="H20" s="211"/>
      <c r="I20" s="211"/>
      <c r="J20" s="211"/>
      <c r="K20" s="211"/>
      <c r="L20" s="212"/>
    </row>
    <row r="21" spans="2:12" ht="15" customHeight="1" x14ac:dyDescent="0.25">
      <c r="B21" s="213"/>
      <c r="C21" s="214"/>
      <c r="D21" s="214"/>
      <c r="E21" s="214"/>
      <c r="F21" s="214"/>
      <c r="G21" s="214"/>
      <c r="H21" s="214"/>
      <c r="I21" s="214"/>
      <c r="J21" s="214"/>
      <c r="K21" s="214"/>
      <c r="L21" s="215"/>
    </row>
    <row r="22" spans="2:12" ht="15" customHeight="1" x14ac:dyDescent="0.25">
      <c r="B22" s="213"/>
      <c r="C22" s="214"/>
      <c r="D22" s="214"/>
      <c r="E22" s="214"/>
      <c r="F22" s="214"/>
      <c r="G22" s="214"/>
      <c r="H22" s="214"/>
      <c r="I22" s="214"/>
      <c r="J22" s="214"/>
      <c r="K22" s="214"/>
      <c r="L22" s="215"/>
    </row>
    <row r="23" spans="2:12" ht="15" customHeight="1" x14ac:dyDescent="0.25">
      <c r="B23" s="213"/>
      <c r="C23" s="214"/>
      <c r="D23" s="214"/>
      <c r="E23" s="214"/>
      <c r="F23" s="214"/>
      <c r="G23" s="214"/>
      <c r="H23" s="214"/>
      <c r="I23" s="214"/>
      <c r="J23" s="214"/>
      <c r="K23" s="214"/>
      <c r="L23" s="215"/>
    </row>
    <row r="24" spans="2:12" ht="15" customHeight="1" x14ac:dyDescent="0.25">
      <c r="B24" s="216"/>
      <c r="C24" s="217"/>
      <c r="D24" s="217"/>
      <c r="E24" s="217"/>
      <c r="F24" s="217"/>
      <c r="G24" s="217"/>
      <c r="H24" s="217"/>
      <c r="I24" s="217"/>
      <c r="J24" s="217"/>
      <c r="K24" s="217"/>
      <c r="L24" s="218"/>
    </row>
    <row r="25" spans="2:12" ht="7.9" customHeight="1" x14ac:dyDescent="0.25">
      <c r="E25" s="12"/>
      <c r="F25" s="13"/>
      <c r="I25" s="12"/>
      <c r="J25" s="13"/>
    </row>
    <row r="26" spans="2:12" ht="15" customHeight="1" x14ac:dyDescent="0.25">
      <c r="B26" s="209" t="s">
        <v>85</v>
      </c>
      <c r="C26" s="195"/>
      <c r="D26" s="195"/>
      <c r="E26" s="195"/>
      <c r="F26" s="195"/>
      <c r="G26" s="195"/>
      <c r="H26" s="195"/>
      <c r="I26" s="195"/>
      <c r="J26" s="195"/>
      <c r="K26" s="195"/>
      <c r="L26" s="195"/>
    </row>
    <row r="27" spans="2:12" ht="7.9" customHeight="1" x14ac:dyDescent="0.25">
      <c r="B27" s="8"/>
      <c r="C27" s="8"/>
      <c r="D27" s="8"/>
      <c r="E27" s="8"/>
      <c r="F27" s="8"/>
      <c r="G27" s="8"/>
      <c r="H27" s="8"/>
      <c r="I27" s="8"/>
      <c r="J27" s="8"/>
      <c r="K27" s="8"/>
      <c r="L27" s="8"/>
    </row>
    <row r="28" spans="2:12" ht="15" customHeight="1" x14ac:dyDescent="0.25">
      <c r="B28" s="210" t="s">
        <v>86</v>
      </c>
      <c r="C28" s="211"/>
      <c r="D28" s="211"/>
      <c r="E28" s="211"/>
      <c r="F28" s="211"/>
      <c r="G28" s="211"/>
      <c r="H28" s="211"/>
      <c r="I28" s="211"/>
      <c r="J28" s="211"/>
      <c r="K28" s="211"/>
      <c r="L28" s="212"/>
    </row>
    <row r="29" spans="2:12" ht="15" customHeight="1" x14ac:dyDescent="0.25">
      <c r="B29" s="213"/>
      <c r="C29" s="214"/>
      <c r="D29" s="214"/>
      <c r="E29" s="214"/>
      <c r="F29" s="214"/>
      <c r="G29" s="214"/>
      <c r="H29" s="214"/>
      <c r="I29" s="214"/>
      <c r="J29" s="214"/>
      <c r="K29" s="214"/>
      <c r="L29" s="215"/>
    </row>
    <row r="30" spans="2:12" ht="15" customHeight="1" x14ac:dyDescent="0.25">
      <c r="B30" s="213"/>
      <c r="C30" s="214"/>
      <c r="D30" s="214"/>
      <c r="E30" s="214"/>
      <c r="F30" s="214"/>
      <c r="G30" s="214"/>
      <c r="H30" s="214"/>
      <c r="I30" s="214"/>
      <c r="J30" s="214"/>
      <c r="K30" s="214"/>
      <c r="L30" s="215"/>
    </row>
    <row r="31" spans="2:12" ht="15" customHeight="1" x14ac:dyDescent="0.25">
      <c r="B31" s="213"/>
      <c r="C31" s="214"/>
      <c r="D31" s="214"/>
      <c r="E31" s="214"/>
      <c r="F31" s="214"/>
      <c r="G31" s="214"/>
      <c r="H31" s="214"/>
      <c r="I31" s="214"/>
      <c r="J31" s="214"/>
      <c r="K31" s="214"/>
      <c r="L31" s="215"/>
    </row>
    <row r="32" spans="2:12" ht="15" customHeight="1" x14ac:dyDescent="0.25">
      <c r="B32" s="216"/>
      <c r="C32" s="217"/>
      <c r="D32" s="217"/>
      <c r="E32" s="217"/>
      <c r="F32" s="217"/>
      <c r="G32" s="217"/>
      <c r="H32" s="217"/>
      <c r="I32" s="217"/>
      <c r="J32" s="217"/>
      <c r="K32" s="217"/>
      <c r="L32" s="218"/>
    </row>
    <row r="33" spans="2:12" ht="7.9" customHeight="1" x14ac:dyDescent="0.25">
      <c r="E33" s="12"/>
      <c r="F33" s="13"/>
      <c r="I33" s="12"/>
      <c r="J33" s="13"/>
    </row>
    <row r="34" spans="2:12" ht="15" customHeight="1" x14ac:dyDescent="0.25">
      <c r="B34" s="209" t="s">
        <v>87</v>
      </c>
      <c r="C34" s="195"/>
      <c r="D34" s="195"/>
      <c r="E34" s="195"/>
      <c r="F34" s="195"/>
      <c r="G34" s="195"/>
      <c r="H34" s="195"/>
      <c r="I34" s="195"/>
      <c r="J34" s="195"/>
      <c r="K34" s="195"/>
      <c r="L34" s="195"/>
    </row>
    <row r="35" spans="2:12" ht="7.9" customHeight="1" x14ac:dyDescent="0.25">
      <c r="B35" s="8"/>
      <c r="C35" s="8"/>
      <c r="D35" s="8"/>
      <c r="E35" s="8"/>
      <c r="F35" s="8"/>
      <c r="G35" s="8"/>
      <c r="H35" s="8"/>
      <c r="I35" s="8"/>
      <c r="J35" s="8"/>
      <c r="K35" s="8"/>
      <c r="L35" s="8"/>
    </row>
    <row r="36" spans="2:12" ht="15" customHeight="1" x14ac:dyDescent="0.25">
      <c r="B36" s="210" t="s">
        <v>88</v>
      </c>
      <c r="C36" s="211"/>
      <c r="D36" s="211"/>
      <c r="E36" s="211"/>
      <c r="F36" s="211"/>
      <c r="G36" s="211"/>
      <c r="H36" s="211"/>
      <c r="I36" s="211"/>
      <c r="J36" s="211"/>
      <c r="K36" s="211"/>
      <c r="L36" s="212"/>
    </row>
    <row r="37" spans="2:12" ht="15" customHeight="1" x14ac:dyDescent="0.25">
      <c r="B37" s="213"/>
      <c r="C37" s="214"/>
      <c r="D37" s="214"/>
      <c r="E37" s="214"/>
      <c r="F37" s="214"/>
      <c r="G37" s="214"/>
      <c r="H37" s="214"/>
      <c r="I37" s="214"/>
      <c r="J37" s="214"/>
      <c r="K37" s="214"/>
      <c r="L37" s="215"/>
    </row>
    <row r="38" spans="2:12" ht="15" customHeight="1" x14ac:dyDescent="0.25">
      <c r="B38" s="213"/>
      <c r="C38" s="214"/>
      <c r="D38" s="214"/>
      <c r="E38" s="214"/>
      <c r="F38" s="214"/>
      <c r="G38" s="214"/>
      <c r="H38" s="214"/>
      <c r="I38" s="214"/>
      <c r="J38" s="214"/>
      <c r="K38" s="214"/>
      <c r="L38" s="215"/>
    </row>
    <row r="39" spans="2:12" ht="15" customHeight="1" x14ac:dyDescent="0.25">
      <c r="B39" s="213"/>
      <c r="C39" s="214"/>
      <c r="D39" s="214"/>
      <c r="E39" s="214"/>
      <c r="F39" s="214"/>
      <c r="G39" s="214"/>
      <c r="H39" s="214"/>
      <c r="I39" s="214"/>
      <c r="J39" s="214"/>
      <c r="K39" s="214"/>
      <c r="L39" s="215"/>
    </row>
    <row r="40" spans="2:12" ht="15" customHeight="1" x14ac:dyDescent="0.25">
      <c r="B40" s="216"/>
      <c r="C40" s="217"/>
      <c r="D40" s="217"/>
      <c r="E40" s="217"/>
      <c r="F40" s="217"/>
      <c r="G40" s="217"/>
      <c r="H40" s="217"/>
      <c r="I40" s="217"/>
      <c r="J40" s="217"/>
      <c r="K40" s="217"/>
      <c r="L40" s="218"/>
    </row>
    <row r="41" spans="2:12" ht="7.9" customHeight="1" x14ac:dyDescent="0.25">
      <c r="B41" s="23"/>
      <c r="C41" s="23"/>
      <c r="D41" s="23"/>
      <c r="E41" s="23"/>
      <c r="F41" s="23"/>
      <c r="G41" s="23"/>
      <c r="H41" s="23"/>
      <c r="I41" s="23"/>
      <c r="J41" s="23"/>
      <c r="K41" s="23"/>
      <c r="L41" s="23"/>
    </row>
    <row r="42" spans="2:12" ht="15" customHeight="1" x14ac:dyDescent="0.25">
      <c r="B42" s="209" t="s">
        <v>89</v>
      </c>
      <c r="C42" s="195"/>
      <c r="D42" s="195"/>
      <c r="E42" s="195"/>
      <c r="F42" s="195"/>
      <c r="G42" s="195"/>
      <c r="H42" s="195"/>
      <c r="I42" s="195"/>
      <c r="J42" s="195"/>
      <c r="K42" s="195"/>
      <c r="L42" s="195"/>
    </row>
    <row r="43" spans="2:12" ht="7.9" customHeight="1" x14ac:dyDescent="0.25">
      <c r="B43" s="8"/>
      <c r="C43" s="8"/>
      <c r="D43" s="8"/>
      <c r="E43" s="8"/>
      <c r="F43" s="8"/>
      <c r="G43" s="8"/>
      <c r="H43" s="8"/>
      <c r="I43" s="8"/>
      <c r="J43" s="8"/>
      <c r="K43" s="8"/>
      <c r="L43" s="8"/>
    </row>
    <row r="44" spans="2:12" ht="15" customHeight="1" x14ac:dyDescent="0.25">
      <c r="B44" s="210" t="s">
        <v>90</v>
      </c>
      <c r="C44" s="211"/>
      <c r="D44" s="211"/>
      <c r="E44" s="211"/>
      <c r="F44" s="211"/>
      <c r="G44" s="211"/>
      <c r="H44" s="211"/>
      <c r="I44" s="211"/>
      <c r="J44" s="211"/>
      <c r="K44" s="211"/>
      <c r="L44" s="212"/>
    </row>
    <row r="45" spans="2:12" ht="15" customHeight="1" x14ac:dyDescent="0.25">
      <c r="B45" s="213"/>
      <c r="C45" s="214"/>
      <c r="D45" s="214"/>
      <c r="E45" s="214"/>
      <c r="F45" s="214"/>
      <c r="G45" s="214"/>
      <c r="H45" s="214"/>
      <c r="I45" s="214"/>
      <c r="J45" s="214"/>
      <c r="K45" s="214"/>
      <c r="L45" s="215"/>
    </row>
    <row r="46" spans="2:12" ht="15" customHeight="1" x14ac:dyDescent="0.25">
      <c r="B46" s="213"/>
      <c r="C46" s="214"/>
      <c r="D46" s="214"/>
      <c r="E46" s="214"/>
      <c r="F46" s="214"/>
      <c r="G46" s="214"/>
      <c r="H46" s="214"/>
      <c r="I46" s="214"/>
      <c r="J46" s="214"/>
      <c r="K46" s="214"/>
      <c r="L46" s="215"/>
    </row>
    <row r="47" spans="2:12" ht="15" customHeight="1" x14ac:dyDescent="0.25">
      <c r="B47" s="213"/>
      <c r="C47" s="214"/>
      <c r="D47" s="214"/>
      <c r="E47" s="214"/>
      <c r="F47" s="214"/>
      <c r="G47" s="214"/>
      <c r="H47" s="214"/>
      <c r="I47" s="214"/>
      <c r="J47" s="214"/>
      <c r="K47" s="214"/>
      <c r="L47" s="215"/>
    </row>
    <row r="48" spans="2:12" ht="15" customHeight="1" x14ac:dyDescent="0.25">
      <c r="B48" s="216"/>
      <c r="C48" s="217"/>
      <c r="D48" s="217"/>
      <c r="E48" s="217"/>
      <c r="F48" s="217"/>
      <c r="G48" s="217"/>
      <c r="H48" s="217"/>
      <c r="I48" s="217"/>
      <c r="J48" s="217"/>
      <c r="K48" s="217"/>
      <c r="L48" s="218"/>
    </row>
    <row r="49" spans="2:12" ht="7.9" customHeight="1" x14ac:dyDescent="0.25">
      <c r="E49" s="12"/>
      <c r="F49" s="13"/>
      <c r="I49" s="12"/>
      <c r="J49" s="13"/>
    </row>
    <row r="50" spans="2:12" s="6" customFormat="1" ht="15" customHeight="1" x14ac:dyDescent="0.25">
      <c r="B50" s="209" t="s">
        <v>91</v>
      </c>
      <c r="C50" s="209"/>
      <c r="D50" s="209"/>
      <c r="E50" s="209"/>
      <c r="F50" s="209"/>
      <c r="G50" s="209"/>
      <c r="H50" s="209"/>
      <c r="I50" s="209"/>
      <c r="J50" s="209"/>
      <c r="K50" s="209"/>
      <c r="L50" s="209"/>
    </row>
    <row r="51" spans="2:12" ht="7.9" customHeight="1" x14ac:dyDescent="0.25"/>
    <row r="52" spans="2:12" ht="15" customHeight="1" x14ac:dyDescent="0.25">
      <c r="B52" s="210" t="s">
        <v>92</v>
      </c>
      <c r="C52" s="211"/>
      <c r="D52" s="211"/>
      <c r="E52" s="211"/>
      <c r="F52" s="211"/>
      <c r="G52" s="211"/>
      <c r="H52" s="211"/>
      <c r="I52" s="211"/>
      <c r="J52" s="211"/>
      <c r="K52" s="211"/>
      <c r="L52" s="212"/>
    </row>
    <row r="53" spans="2:12" ht="15" customHeight="1" x14ac:dyDescent="0.25">
      <c r="B53" s="213"/>
      <c r="C53" s="214"/>
      <c r="D53" s="214"/>
      <c r="E53" s="214"/>
      <c r="F53" s="214"/>
      <c r="G53" s="214"/>
      <c r="H53" s="214"/>
      <c r="I53" s="214"/>
      <c r="J53" s="214"/>
      <c r="K53" s="214"/>
      <c r="L53" s="215"/>
    </row>
    <row r="54" spans="2:12" ht="15" customHeight="1" x14ac:dyDescent="0.25">
      <c r="B54" s="213"/>
      <c r="C54" s="214"/>
      <c r="D54" s="214"/>
      <c r="E54" s="214"/>
      <c r="F54" s="214"/>
      <c r="G54" s="214"/>
      <c r="H54" s="214"/>
      <c r="I54" s="214"/>
      <c r="J54" s="214"/>
      <c r="K54" s="214"/>
      <c r="L54" s="215"/>
    </row>
    <row r="55" spans="2:12" ht="15" customHeight="1" x14ac:dyDescent="0.25">
      <c r="B55" s="213"/>
      <c r="C55" s="214"/>
      <c r="D55" s="214"/>
      <c r="E55" s="214"/>
      <c r="F55" s="214"/>
      <c r="G55" s="214"/>
      <c r="H55" s="214"/>
      <c r="I55" s="214"/>
      <c r="J55" s="214"/>
      <c r="K55" s="214"/>
      <c r="L55" s="215"/>
    </row>
    <row r="56" spans="2:12" ht="15" customHeight="1" x14ac:dyDescent="0.25">
      <c r="B56" s="216"/>
      <c r="C56" s="217"/>
      <c r="D56" s="217"/>
      <c r="E56" s="217"/>
      <c r="F56" s="217"/>
      <c r="G56" s="217"/>
      <c r="H56" s="217"/>
      <c r="I56" s="217"/>
      <c r="J56" s="217"/>
      <c r="K56" s="217"/>
      <c r="L56" s="218"/>
    </row>
    <row r="57" spans="2:12" ht="7.9" customHeight="1" x14ac:dyDescent="0.25">
      <c r="B57" s="8"/>
      <c r="C57" s="8"/>
      <c r="D57" s="8"/>
      <c r="E57" s="8"/>
      <c r="F57" s="8"/>
      <c r="G57" s="8"/>
      <c r="H57" s="8"/>
      <c r="I57" s="8"/>
      <c r="J57" s="8"/>
      <c r="K57" s="8"/>
      <c r="L57" s="8"/>
    </row>
    <row r="58" spans="2:12" s="6" customFormat="1" ht="15" customHeight="1" x14ac:dyDescent="0.25">
      <c r="B58" s="209" t="s">
        <v>93</v>
      </c>
      <c r="C58" s="209"/>
      <c r="D58" s="209"/>
      <c r="E58" s="209"/>
      <c r="F58" s="209"/>
      <c r="G58" s="209"/>
      <c r="H58" s="209"/>
      <c r="I58" s="209"/>
      <c r="J58" s="209"/>
      <c r="K58" s="209"/>
      <c r="L58" s="209"/>
    </row>
    <row r="59" spans="2:12" ht="7.9" customHeight="1" x14ac:dyDescent="0.25">
      <c r="B59" s="8"/>
      <c r="C59" s="8"/>
      <c r="D59" s="8"/>
      <c r="E59" s="8"/>
      <c r="F59" s="8"/>
      <c r="G59" s="8"/>
      <c r="H59" s="8"/>
      <c r="I59" s="8"/>
      <c r="J59" s="8"/>
      <c r="K59" s="8"/>
      <c r="L59" s="8"/>
    </row>
    <row r="60" spans="2:12" ht="15" customHeight="1" x14ac:dyDescent="0.25">
      <c r="B60" s="210" t="s">
        <v>94</v>
      </c>
      <c r="C60" s="211"/>
      <c r="D60" s="211"/>
      <c r="E60" s="211"/>
      <c r="F60" s="211"/>
      <c r="G60" s="211"/>
      <c r="H60" s="211"/>
      <c r="I60" s="211"/>
      <c r="J60" s="211"/>
      <c r="K60" s="211"/>
      <c r="L60" s="212"/>
    </row>
    <row r="61" spans="2:12" ht="15" customHeight="1" x14ac:dyDescent="0.25">
      <c r="B61" s="213"/>
      <c r="C61" s="214"/>
      <c r="D61" s="214"/>
      <c r="E61" s="214"/>
      <c r="F61" s="214"/>
      <c r="G61" s="214"/>
      <c r="H61" s="214"/>
      <c r="I61" s="214"/>
      <c r="J61" s="214"/>
      <c r="K61" s="214"/>
      <c r="L61" s="215"/>
    </row>
    <row r="62" spans="2:12" ht="15" customHeight="1" x14ac:dyDescent="0.25">
      <c r="B62" s="213"/>
      <c r="C62" s="214"/>
      <c r="D62" s="214"/>
      <c r="E62" s="214"/>
      <c r="F62" s="214"/>
      <c r="G62" s="214"/>
      <c r="H62" s="214"/>
      <c r="I62" s="214"/>
      <c r="J62" s="214"/>
      <c r="K62" s="214"/>
      <c r="L62" s="215"/>
    </row>
    <row r="63" spans="2:12" ht="15" customHeight="1" x14ac:dyDescent="0.25">
      <c r="B63" s="213"/>
      <c r="C63" s="214"/>
      <c r="D63" s="214"/>
      <c r="E63" s="214"/>
      <c r="F63" s="214"/>
      <c r="G63" s="214"/>
      <c r="H63" s="214"/>
      <c r="I63" s="214"/>
      <c r="J63" s="214"/>
      <c r="K63" s="214"/>
      <c r="L63" s="215"/>
    </row>
    <row r="64" spans="2:12" ht="15" customHeight="1" x14ac:dyDescent="0.25">
      <c r="B64" s="216"/>
      <c r="C64" s="217"/>
      <c r="D64" s="217"/>
      <c r="E64" s="217"/>
      <c r="F64" s="217"/>
      <c r="G64" s="217"/>
      <c r="H64" s="217"/>
      <c r="I64" s="217"/>
      <c r="J64" s="217"/>
      <c r="K64" s="217"/>
      <c r="L64" s="218"/>
    </row>
    <row r="65" spans="2:12" ht="7.9" customHeight="1" x14ac:dyDescent="0.25"/>
    <row r="66" spans="2:12" ht="15" customHeight="1" x14ac:dyDescent="0.25">
      <c r="B66" s="209" t="s">
        <v>95</v>
      </c>
      <c r="C66" s="209"/>
      <c r="D66" s="209"/>
      <c r="E66" s="209"/>
      <c r="F66" s="209"/>
      <c r="G66" s="209"/>
      <c r="H66" s="209"/>
      <c r="I66" s="209"/>
      <c r="J66" s="209"/>
      <c r="K66" s="209"/>
      <c r="L66" s="209"/>
    </row>
    <row r="67" spans="2:12" ht="7.9" customHeight="1" x14ac:dyDescent="0.25">
      <c r="B67" s="8"/>
      <c r="C67" s="8"/>
      <c r="D67" s="8"/>
      <c r="E67" s="8"/>
      <c r="F67" s="8"/>
      <c r="G67" s="8"/>
      <c r="H67" s="8"/>
      <c r="I67" s="8"/>
      <c r="J67" s="8"/>
      <c r="K67" s="8"/>
      <c r="L67" s="8"/>
    </row>
    <row r="68" spans="2:12" ht="15" customHeight="1" x14ac:dyDescent="0.25">
      <c r="B68" s="210"/>
      <c r="C68" s="211"/>
      <c r="D68" s="211"/>
      <c r="E68" s="211"/>
      <c r="F68" s="211"/>
      <c r="G68" s="211"/>
      <c r="H68" s="211"/>
      <c r="I68" s="211"/>
      <c r="J68" s="211"/>
      <c r="K68" s="211"/>
      <c r="L68" s="212"/>
    </row>
    <row r="69" spans="2:12" ht="15" customHeight="1" x14ac:dyDescent="0.25">
      <c r="B69" s="213"/>
      <c r="C69" s="214"/>
      <c r="D69" s="214"/>
      <c r="E69" s="214"/>
      <c r="F69" s="214"/>
      <c r="G69" s="214"/>
      <c r="H69" s="214"/>
      <c r="I69" s="214"/>
      <c r="J69" s="214"/>
      <c r="K69" s="214"/>
      <c r="L69" s="215"/>
    </row>
    <row r="70" spans="2:12" ht="15" customHeight="1" x14ac:dyDescent="0.25">
      <c r="B70" s="213"/>
      <c r="C70" s="214"/>
      <c r="D70" s="214"/>
      <c r="E70" s="214"/>
      <c r="F70" s="214"/>
      <c r="G70" s="214"/>
      <c r="H70" s="214"/>
      <c r="I70" s="214"/>
      <c r="J70" s="214"/>
      <c r="K70" s="214"/>
      <c r="L70" s="215"/>
    </row>
    <row r="71" spans="2:12" ht="15" customHeight="1" x14ac:dyDescent="0.25">
      <c r="B71" s="213"/>
      <c r="C71" s="214"/>
      <c r="D71" s="214"/>
      <c r="E71" s="214"/>
      <c r="F71" s="214"/>
      <c r="G71" s="214"/>
      <c r="H71" s="214"/>
      <c r="I71" s="214"/>
      <c r="J71" s="214"/>
      <c r="K71" s="214"/>
      <c r="L71" s="215"/>
    </row>
    <row r="72" spans="2:12" ht="15" customHeight="1" x14ac:dyDescent="0.25">
      <c r="B72" s="216"/>
      <c r="C72" s="217"/>
      <c r="D72" s="217"/>
      <c r="E72" s="217"/>
      <c r="F72" s="217"/>
      <c r="G72" s="217"/>
      <c r="H72" s="217"/>
      <c r="I72" s="217"/>
      <c r="J72" s="217"/>
      <c r="K72" s="217"/>
      <c r="L72" s="218"/>
    </row>
    <row r="76" spans="2:12" x14ac:dyDescent="0.25">
      <c r="B76" s="69" t="s">
        <v>63</v>
      </c>
    </row>
    <row r="77" spans="2:12" x14ac:dyDescent="0.25">
      <c r="B77" s="69" t="s">
        <v>64</v>
      </c>
    </row>
  </sheetData>
  <sheetProtection formatCells="0" formatColumns="0" formatRows="0"/>
  <dataConsolidate link="1"/>
  <mergeCells count="18">
    <mergeCell ref="B42:L42"/>
    <mergeCell ref="B44:L48"/>
    <mergeCell ref="B66:L66"/>
    <mergeCell ref="B68:L72"/>
    <mergeCell ref="B2:L2"/>
    <mergeCell ref="B4:L8"/>
    <mergeCell ref="B50:L50"/>
    <mergeCell ref="B60:L64"/>
    <mergeCell ref="B12:L16"/>
    <mergeCell ref="B20:L24"/>
    <mergeCell ref="B18:L18"/>
    <mergeCell ref="B10:L10"/>
    <mergeCell ref="B58:L58"/>
    <mergeCell ref="B52:L56"/>
    <mergeCell ref="B26:L26"/>
    <mergeCell ref="B28:L32"/>
    <mergeCell ref="B34:L34"/>
    <mergeCell ref="B36:L40"/>
  </mergeCells>
  <printOptions horizontalCentered="1" verticalCentered="1"/>
  <pageMargins left="0.5" right="0.5" top="0.75" bottom="0.75" header="0" footer="0.25"/>
  <pageSetup scale="67" pageOrder="overThenDown" orientation="portrait" r:id="rId1"/>
  <headerFooter>
    <oddHeader>&amp;L&amp;"Arial Narrow,Regular"&amp;8&amp;K03+000
Savings values are estimates.  Actual savings will vary.
Incentives and participation subject to program rules and Participation Agreement.</oddHeader>
    <oddFooter>&amp;L&amp;"Arial Narrow,Regular"&amp;8&amp;K03+000
&amp;D&amp;C&amp;"Arial Narrow,Regular"&amp;8&amp;K03+000
&amp;A&amp;R&amp;8&amp;K03+000Direct Install Energy Assessment Tool (ver. 5.0)
©2016 TRC Energy Services. Property of TRC.
Contractor granted limited license.</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0E2D9-E7B8-4D17-9113-3CE30C7D705D}">
  <sheetPr>
    <tabColor rgb="FF149946"/>
    <pageSetUpPr fitToPage="1"/>
  </sheetPr>
  <dimension ref="A1:L71"/>
  <sheetViews>
    <sheetView showGridLines="0" zoomScale="90" zoomScaleNormal="90" zoomScaleSheetLayoutView="100" workbookViewId="0">
      <selection activeCell="M25" sqref="M25"/>
    </sheetView>
  </sheetViews>
  <sheetFormatPr defaultColWidth="9.28515625" defaultRowHeight="13.5" x14ac:dyDescent="0.25"/>
  <cols>
    <col min="1" max="1" width="0.7109375" style="53" customWidth="1"/>
    <col min="2" max="2" width="32.7109375" style="53" customWidth="1"/>
    <col min="3" max="3" width="19.7109375" style="53" customWidth="1"/>
    <col min="4" max="4" width="11.5703125" style="53" customWidth="1"/>
    <col min="5" max="5" width="10.5703125" style="53" customWidth="1"/>
    <col min="6" max="6" width="8.5703125" style="53" customWidth="1"/>
    <col min="7" max="7" width="11.42578125" style="62" customWidth="1"/>
    <col min="8" max="8" width="12.42578125" style="53" customWidth="1"/>
    <col min="9" max="9" width="10.5703125" style="53" customWidth="1"/>
    <col min="10" max="10" width="13.85546875" style="53" customWidth="1"/>
    <col min="11" max="11" width="10.28515625" style="53" customWidth="1"/>
    <col min="12" max="12" width="14.7109375" style="53" customWidth="1"/>
    <col min="13" max="13" width="25.42578125" style="53" bestFit="1" customWidth="1"/>
    <col min="14" max="14" width="13.42578125" style="53" bestFit="1" customWidth="1"/>
    <col min="15" max="15" width="13.28515625" style="53" bestFit="1" customWidth="1"/>
    <col min="16" max="16" width="9.28515625" style="53" customWidth="1"/>
    <col min="17" max="17" width="10.7109375" style="53" bestFit="1" customWidth="1"/>
    <col min="18" max="19" width="11.42578125" style="53" bestFit="1" customWidth="1"/>
    <col min="20" max="20" width="8.5703125" style="53" bestFit="1" customWidth="1"/>
    <col min="21" max="21" width="14.42578125" style="53" bestFit="1" customWidth="1"/>
    <col min="22" max="22" width="6.5703125" style="53" bestFit="1" customWidth="1"/>
    <col min="23" max="23" width="7.5703125" style="53" bestFit="1" customWidth="1"/>
    <col min="24" max="24" width="13.42578125" style="53" bestFit="1" customWidth="1"/>
    <col min="25" max="16384" width="9.28515625" style="53"/>
  </cols>
  <sheetData>
    <row r="1" spans="1:12" s="48" customFormat="1" ht="30" x14ac:dyDescent="0.35">
      <c r="B1" s="49" t="s">
        <v>0</v>
      </c>
      <c r="G1" s="60"/>
    </row>
    <row r="2" spans="1:12" s="48" customFormat="1" ht="23.25" x14ac:dyDescent="0.35">
      <c r="B2" s="50" t="s">
        <v>215</v>
      </c>
      <c r="G2" s="60"/>
    </row>
    <row r="3" spans="1:12" s="48" customFormat="1" ht="23.45" customHeight="1" x14ac:dyDescent="0.35">
      <c r="B3" s="51" t="s">
        <v>96</v>
      </c>
      <c r="G3" s="60"/>
    </row>
    <row r="4" spans="1:12" s="52" customFormat="1" ht="5.45" customHeight="1" x14ac:dyDescent="0.25">
      <c r="G4" s="61"/>
    </row>
    <row r="5" spans="1:12" ht="6" customHeight="1" x14ac:dyDescent="0.25"/>
    <row r="6" spans="1:12" x14ac:dyDescent="0.25">
      <c r="B6" s="54"/>
      <c r="G6" s="56"/>
      <c r="H6" s="54"/>
      <c r="I6" s="55"/>
      <c r="J6" s="225"/>
      <c r="K6" s="225"/>
      <c r="L6" s="225"/>
    </row>
    <row r="7" spans="1:12" ht="7.9" customHeight="1" x14ac:dyDescent="0.25">
      <c r="B7" s="54"/>
      <c r="C7" s="55"/>
      <c r="D7" s="55"/>
      <c r="E7" s="55"/>
      <c r="F7" s="55"/>
      <c r="G7" s="56"/>
      <c r="H7" s="54"/>
      <c r="I7" s="54"/>
      <c r="J7" s="54"/>
      <c r="K7" s="54"/>
      <c r="L7" s="54"/>
    </row>
    <row r="8" spans="1:12" ht="15" customHeight="1" x14ac:dyDescent="0.25">
      <c r="A8" s="54"/>
      <c r="B8" s="222" t="s">
        <v>97</v>
      </c>
      <c r="C8" s="222"/>
      <c r="D8" s="222"/>
      <c r="E8" s="222"/>
      <c r="F8" s="222"/>
      <c r="G8" s="222"/>
      <c r="H8" s="222"/>
      <c r="I8" s="222"/>
      <c r="J8" s="222"/>
      <c r="K8" s="222"/>
      <c r="L8" s="222"/>
    </row>
    <row r="9" spans="1:12" ht="7.9" customHeight="1" x14ac:dyDescent="0.25">
      <c r="A9" s="54"/>
      <c r="B9" s="54"/>
      <c r="C9" s="54"/>
      <c r="D9" s="54"/>
      <c r="E9" s="54"/>
      <c r="F9" s="55"/>
      <c r="G9" s="56"/>
      <c r="H9" s="54"/>
      <c r="I9" s="54"/>
      <c r="J9" s="54"/>
      <c r="K9" s="54"/>
      <c r="L9" s="54"/>
    </row>
    <row r="10" spans="1:12" x14ac:dyDescent="0.25">
      <c r="A10" s="54"/>
      <c r="B10" s="54"/>
      <c r="C10" s="54"/>
      <c r="D10" s="54"/>
      <c r="E10" s="54"/>
      <c r="F10" s="55"/>
      <c r="G10" s="63" t="s">
        <v>98</v>
      </c>
      <c r="I10" s="57" t="s">
        <v>99</v>
      </c>
      <c r="K10" s="54"/>
      <c r="L10" s="54"/>
    </row>
    <row r="11" spans="1:12" x14ac:dyDescent="0.25">
      <c r="A11" s="54"/>
      <c r="B11" s="223" t="s">
        <v>100</v>
      </c>
      <c r="C11" s="223"/>
      <c r="D11" s="223"/>
      <c r="E11" s="223"/>
      <c r="F11" s="223"/>
      <c r="G11" s="15"/>
      <c r="I11" s="220"/>
      <c r="J11" s="220"/>
      <c r="K11" s="220"/>
      <c r="L11" s="220"/>
    </row>
    <row r="12" spans="1:12" x14ac:dyDescent="0.25">
      <c r="A12" s="54"/>
      <c r="B12" s="223" t="s">
        <v>101</v>
      </c>
      <c r="C12" s="223"/>
      <c r="D12" s="223"/>
      <c r="E12" s="223"/>
      <c r="F12" s="223"/>
      <c r="G12" s="15"/>
      <c r="I12" s="220"/>
      <c r="J12" s="220"/>
      <c r="K12" s="220"/>
      <c r="L12" s="220"/>
    </row>
    <row r="13" spans="1:12" x14ac:dyDescent="0.25">
      <c r="A13" s="54"/>
      <c r="B13" s="223" t="s">
        <v>102</v>
      </c>
      <c r="C13" s="223"/>
      <c r="D13" s="223"/>
      <c r="E13" s="223"/>
      <c r="F13" s="223"/>
      <c r="G13" s="15"/>
      <c r="I13" s="220"/>
      <c r="J13" s="220"/>
      <c r="K13" s="220"/>
      <c r="L13" s="220"/>
    </row>
    <row r="14" spans="1:12" x14ac:dyDescent="0.25">
      <c r="A14" s="54"/>
      <c r="B14" s="223" t="s">
        <v>103</v>
      </c>
      <c r="C14" s="223"/>
      <c r="D14" s="223"/>
      <c r="E14" s="223"/>
      <c r="F14" s="223"/>
      <c r="G14" s="15"/>
      <c r="I14" s="220"/>
      <c r="J14" s="220"/>
      <c r="K14" s="220"/>
      <c r="L14" s="220"/>
    </row>
    <row r="15" spans="1:12" x14ac:dyDescent="0.25">
      <c r="A15" s="54"/>
      <c r="B15" s="55"/>
      <c r="C15" s="55"/>
      <c r="D15" s="55"/>
      <c r="E15" s="55"/>
      <c r="F15" s="55"/>
      <c r="G15" s="56"/>
      <c r="H15" s="55"/>
      <c r="I15" s="55"/>
      <c r="J15" s="55"/>
      <c r="K15" s="55"/>
      <c r="L15" s="55"/>
    </row>
    <row r="16" spans="1:12" ht="15.75" x14ac:dyDescent="0.25">
      <c r="A16" s="54"/>
      <c r="B16" s="222" t="s">
        <v>104</v>
      </c>
      <c r="C16" s="222"/>
      <c r="D16" s="222"/>
      <c r="E16" s="222"/>
      <c r="F16" s="222"/>
      <c r="G16" s="222"/>
      <c r="H16" s="222"/>
      <c r="I16" s="222"/>
      <c r="J16" s="222"/>
      <c r="K16" s="222"/>
      <c r="L16" s="222"/>
    </row>
    <row r="17" spans="1:12" x14ac:dyDescent="0.25">
      <c r="A17" s="54"/>
      <c r="B17" s="55"/>
      <c r="C17" s="55"/>
      <c r="D17" s="55"/>
      <c r="E17" s="55"/>
      <c r="F17" s="55"/>
      <c r="G17" s="56"/>
      <c r="H17" s="55"/>
      <c r="I17" s="55"/>
      <c r="J17" s="55"/>
      <c r="K17" s="55"/>
      <c r="L17" s="55"/>
    </row>
    <row r="18" spans="1:12" x14ac:dyDescent="0.25">
      <c r="A18" s="54"/>
      <c r="B18" s="54"/>
      <c r="C18" s="54"/>
      <c r="D18" s="54"/>
      <c r="E18" s="54"/>
      <c r="F18" s="55"/>
      <c r="G18" s="63" t="s">
        <v>98</v>
      </c>
      <c r="I18" s="57" t="s">
        <v>99</v>
      </c>
      <c r="K18" s="54"/>
      <c r="L18" s="54"/>
    </row>
    <row r="19" spans="1:12" x14ac:dyDescent="0.25">
      <c r="A19" s="54"/>
      <c r="B19" s="223" t="s">
        <v>213</v>
      </c>
      <c r="C19" s="223"/>
      <c r="D19" s="223"/>
      <c r="E19" s="223"/>
      <c r="F19" s="223"/>
      <c r="G19" s="15"/>
      <c r="I19" s="220"/>
      <c r="J19" s="220"/>
      <c r="K19" s="220"/>
      <c r="L19" s="220"/>
    </row>
    <row r="20" spans="1:12" x14ac:dyDescent="0.25">
      <c r="A20" s="54"/>
      <c r="B20" s="223" t="s">
        <v>106</v>
      </c>
      <c r="C20" s="223"/>
      <c r="D20" s="223"/>
      <c r="E20" s="223"/>
      <c r="F20" s="223"/>
      <c r="G20" s="15"/>
      <c r="I20" s="220"/>
      <c r="J20" s="220"/>
      <c r="K20" s="220"/>
      <c r="L20" s="220"/>
    </row>
    <row r="21" spans="1:12" x14ac:dyDescent="0.25">
      <c r="A21" s="54"/>
      <c r="B21" s="223" t="s">
        <v>107</v>
      </c>
      <c r="C21" s="223"/>
      <c r="D21" s="223"/>
      <c r="E21" s="223"/>
      <c r="F21" s="223"/>
      <c r="G21" s="15"/>
      <c r="I21" s="220"/>
      <c r="J21" s="220"/>
      <c r="K21" s="220"/>
      <c r="L21" s="220"/>
    </row>
    <row r="22" spans="1:12" x14ac:dyDescent="0.25">
      <c r="A22" s="54"/>
      <c r="B22" s="223" t="s">
        <v>108</v>
      </c>
      <c r="C22" s="223"/>
      <c r="D22" s="223"/>
      <c r="E22" s="223"/>
      <c r="F22" s="223"/>
      <c r="G22" s="15"/>
      <c r="I22" s="220"/>
      <c r="J22" s="220"/>
      <c r="K22" s="220"/>
      <c r="L22" s="220"/>
    </row>
    <row r="23" spans="1:12" x14ac:dyDescent="0.25">
      <c r="A23" s="54"/>
      <c r="B23" s="223" t="s">
        <v>109</v>
      </c>
      <c r="C23" s="223"/>
      <c r="D23" s="223"/>
      <c r="E23" s="223"/>
      <c r="F23" s="223"/>
      <c r="G23" s="15"/>
      <c r="I23" s="220"/>
      <c r="J23" s="220"/>
      <c r="K23" s="220"/>
      <c r="L23" s="220"/>
    </row>
    <row r="24" spans="1:12" x14ac:dyDescent="0.25">
      <c r="A24" s="54"/>
      <c r="B24" s="223" t="s">
        <v>110</v>
      </c>
      <c r="C24" s="223"/>
      <c r="D24" s="223"/>
      <c r="E24" s="223"/>
      <c r="F24" s="223"/>
      <c r="G24" s="15"/>
      <c r="I24" s="220"/>
      <c r="J24" s="220"/>
      <c r="K24" s="220"/>
      <c r="L24" s="220"/>
    </row>
    <row r="25" spans="1:12" ht="11.45" customHeight="1" x14ac:dyDescent="0.25">
      <c r="A25" s="54"/>
      <c r="B25" s="221" t="s">
        <v>111</v>
      </c>
      <c r="C25" s="221"/>
      <c r="D25" s="221"/>
      <c r="E25" s="221"/>
      <c r="F25" s="58"/>
      <c r="G25" s="15"/>
      <c r="I25" s="224"/>
      <c r="J25" s="224"/>
      <c r="K25" s="224"/>
      <c r="L25" s="224"/>
    </row>
    <row r="26" spans="1:12" x14ac:dyDescent="0.25">
      <c r="A26" s="54"/>
      <c r="B26" s="221"/>
      <c r="C26" s="221"/>
      <c r="D26" s="221"/>
      <c r="E26" s="221"/>
      <c r="F26" s="58"/>
      <c r="I26" s="224"/>
      <c r="J26" s="224"/>
      <c r="K26" s="224"/>
      <c r="L26" s="224"/>
    </row>
    <row r="27" spans="1:12" x14ac:dyDescent="0.25">
      <c r="A27" s="54"/>
      <c r="B27" s="221"/>
      <c r="C27" s="221"/>
      <c r="D27" s="221"/>
      <c r="E27" s="221"/>
      <c r="F27" s="58"/>
      <c r="I27" s="224"/>
      <c r="J27" s="224"/>
      <c r="K27" s="224"/>
      <c r="L27" s="224"/>
    </row>
    <row r="28" spans="1:12" x14ac:dyDescent="0.25">
      <c r="A28" s="54"/>
      <c r="B28" s="55"/>
      <c r="C28" s="55"/>
      <c r="D28" s="55"/>
      <c r="E28" s="55"/>
      <c r="F28" s="55"/>
      <c r="G28" s="56"/>
      <c r="H28" s="55"/>
      <c r="I28" s="55"/>
      <c r="J28" s="55"/>
      <c r="K28" s="55"/>
      <c r="L28" s="55"/>
    </row>
    <row r="29" spans="1:12" ht="15.75" x14ac:dyDescent="0.25">
      <c r="A29" s="54"/>
      <c r="B29" s="222" t="s">
        <v>112</v>
      </c>
      <c r="C29" s="222"/>
      <c r="D29" s="222"/>
      <c r="E29" s="222"/>
      <c r="F29" s="222"/>
      <c r="G29" s="222"/>
      <c r="H29" s="222"/>
      <c r="I29" s="222"/>
      <c r="J29" s="222"/>
      <c r="K29" s="222"/>
      <c r="L29" s="222"/>
    </row>
    <row r="30" spans="1:12" x14ac:dyDescent="0.25">
      <c r="A30" s="54"/>
      <c r="B30" s="55"/>
      <c r="C30" s="55"/>
      <c r="D30" s="55"/>
      <c r="E30" s="55"/>
      <c r="F30" s="55"/>
      <c r="G30" s="56"/>
      <c r="H30" s="55"/>
      <c r="I30" s="55"/>
      <c r="J30" s="55"/>
      <c r="K30" s="55"/>
      <c r="L30" s="55"/>
    </row>
    <row r="31" spans="1:12" x14ac:dyDescent="0.25">
      <c r="A31" s="54"/>
      <c r="B31" s="54"/>
      <c r="C31" s="54"/>
      <c r="D31" s="54"/>
      <c r="E31" s="54"/>
      <c r="F31" s="55"/>
      <c r="G31" s="63" t="s">
        <v>98</v>
      </c>
      <c r="I31" s="57" t="s">
        <v>99</v>
      </c>
      <c r="K31" s="54"/>
      <c r="L31" s="54"/>
    </row>
    <row r="32" spans="1:12" x14ac:dyDescent="0.25">
      <c r="A32" s="54"/>
      <c r="B32" s="223" t="s">
        <v>113</v>
      </c>
      <c r="C32" s="223"/>
      <c r="D32" s="223"/>
      <c r="E32" s="223"/>
      <c r="F32" s="223"/>
      <c r="G32" s="15"/>
      <c r="I32" s="220"/>
      <c r="J32" s="220"/>
      <c r="K32" s="220"/>
      <c r="L32" s="220"/>
    </row>
    <row r="33" spans="1:12" x14ac:dyDescent="0.25">
      <c r="A33" s="54"/>
      <c r="B33" s="223" t="s">
        <v>114</v>
      </c>
      <c r="C33" s="223"/>
      <c r="D33" s="223"/>
      <c r="E33" s="223"/>
      <c r="F33" s="223"/>
      <c r="G33" s="15"/>
      <c r="I33" s="220"/>
      <c r="J33" s="220"/>
      <c r="K33" s="220"/>
      <c r="L33" s="220"/>
    </row>
    <row r="34" spans="1:12" x14ac:dyDescent="0.25">
      <c r="A34" s="54"/>
      <c r="B34" s="223" t="s">
        <v>115</v>
      </c>
      <c r="C34" s="223"/>
      <c r="D34" s="223"/>
      <c r="E34" s="223"/>
      <c r="F34" s="223"/>
      <c r="G34" s="15"/>
      <c r="I34" s="220"/>
      <c r="J34" s="220"/>
      <c r="K34" s="220"/>
      <c r="L34" s="220"/>
    </row>
    <row r="35" spans="1:12" x14ac:dyDescent="0.25">
      <c r="B35" s="223" t="s">
        <v>116</v>
      </c>
      <c r="C35" s="223"/>
      <c r="D35" s="223"/>
      <c r="E35" s="223"/>
      <c r="F35" s="223"/>
      <c r="G35" s="15"/>
      <c r="I35" s="220"/>
      <c r="J35" s="220"/>
      <c r="K35" s="220"/>
      <c r="L35" s="220"/>
    </row>
    <row r="36" spans="1:12" ht="15" customHeight="1" x14ac:dyDescent="0.25">
      <c r="B36" s="55"/>
      <c r="C36" s="55"/>
      <c r="D36" s="55"/>
      <c r="E36" s="55"/>
      <c r="F36" s="55"/>
      <c r="G36" s="56"/>
      <c r="H36" s="55"/>
      <c r="I36" s="55"/>
      <c r="J36" s="55"/>
      <c r="K36" s="55"/>
      <c r="L36" s="55"/>
    </row>
    <row r="37" spans="1:12" ht="15" customHeight="1" x14ac:dyDescent="0.25">
      <c r="B37" s="222" t="s">
        <v>117</v>
      </c>
      <c r="C37" s="222"/>
      <c r="D37" s="222"/>
      <c r="E37" s="222"/>
      <c r="F37" s="222"/>
      <c r="G37" s="222"/>
      <c r="H37" s="222"/>
      <c r="I37" s="222"/>
      <c r="J37" s="222"/>
      <c r="K37" s="222"/>
      <c r="L37" s="222"/>
    </row>
    <row r="38" spans="1:12" ht="15" customHeight="1" x14ac:dyDescent="0.25">
      <c r="B38" s="55"/>
      <c r="C38" s="55"/>
      <c r="D38" s="55"/>
      <c r="E38" s="55"/>
      <c r="F38" s="55"/>
      <c r="G38" s="63" t="s">
        <v>98</v>
      </c>
      <c r="H38" s="55"/>
      <c r="I38" s="57" t="s">
        <v>99</v>
      </c>
      <c r="K38" s="54"/>
      <c r="L38" s="54"/>
    </row>
    <row r="39" spans="1:12" x14ac:dyDescent="0.25">
      <c r="B39" s="58" t="s">
        <v>118</v>
      </c>
      <c r="C39" s="55"/>
      <c r="D39" s="55"/>
      <c r="E39" s="55"/>
      <c r="F39" s="55"/>
      <c r="G39" s="15"/>
      <c r="H39" s="55"/>
      <c r="I39" s="220"/>
      <c r="J39" s="220"/>
      <c r="K39" s="220"/>
      <c r="L39" s="220"/>
    </row>
    <row r="40" spans="1:12" x14ac:dyDescent="0.25">
      <c r="B40" s="58" t="s">
        <v>119</v>
      </c>
      <c r="C40" s="55"/>
      <c r="D40" s="55"/>
      <c r="E40" s="55"/>
      <c r="F40" s="55"/>
      <c r="G40" s="15"/>
      <c r="H40" s="55"/>
      <c r="I40" s="220"/>
      <c r="J40" s="220"/>
      <c r="K40" s="220"/>
      <c r="L40" s="220"/>
    </row>
    <row r="41" spans="1:12" x14ac:dyDescent="0.25">
      <c r="B41" s="58" t="s">
        <v>120</v>
      </c>
      <c r="C41" s="55"/>
      <c r="D41" s="55"/>
      <c r="E41" s="55"/>
      <c r="F41" s="55"/>
      <c r="G41" s="15"/>
      <c r="H41" s="55"/>
      <c r="I41" s="220"/>
      <c r="J41" s="220"/>
      <c r="K41" s="220"/>
      <c r="L41" s="220"/>
    </row>
    <row r="42" spans="1:12" x14ac:dyDescent="0.25">
      <c r="B42" s="58" t="s">
        <v>121</v>
      </c>
      <c r="C42" s="55"/>
      <c r="D42" s="55"/>
      <c r="E42" s="55"/>
      <c r="F42" s="55"/>
      <c r="G42" s="15"/>
      <c r="H42" s="55"/>
      <c r="I42" s="220"/>
      <c r="J42" s="220"/>
      <c r="K42" s="220"/>
      <c r="L42" s="220"/>
    </row>
    <row r="43" spans="1:12" x14ac:dyDescent="0.25">
      <c r="B43" s="58" t="s">
        <v>122</v>
      </c>
      <c r="C43" s="55"/>
      <c r="D43" s="55"/>
      <c r="E43" s="55"/>
      <c r="F43" s="55"/>
      <c r="G43" s="15"/>
      <c r="H43" s="55"/>
      <c r="I43" s="220"/>
      <c r="J43" s="220"/>
      <c r="K43" s="220"/>
      <c r="L43" s="220"/>
    </row>
    <row r="44" spans="1:12" ht="15" customHeight="1" x14ac:dyDescent="0.25">
      <c r="B44" s="55"/>
      <c r="C44" s="55"/>
      <c r="D44" s="55"/>
      <c r="E44" s="55"/>
      <c r="F44" s="55"/>
      <c r="G44" s="56"/>
      <c r="H44" s="55"/>
      <c r="I44" s="55"/>
      <c r="J44" s="55"/>
      <c r="K44" s="55"/>
      <c r="L44" s="55"/>
    </row>
    <row r="45" spans="1:12" x14ac:dyDescent="0.25">
      <c r="B45" s="58" t="s">
        <v>123</v>
      </c>
      <c r="C45" s="55"/>
      <c r="D45" s="55"/>
      <c r="E45" s="55"/>
      <c r="F45" s="55"/>
      <c r="G45" s="64"/>
      <c r="H45" s="54" t="s">
        <v>124</v>
      </c>
      <c r="I45" s="55"/>
      <c r="J45" s="55"/>
    </row>
    <row r="46" spans="1:12" x14ac:dyDescent="0.25">
      <c r="B46" s="58" t="s">
        <v>125</v>
      </c>
      <c r="C46" s="55"/>
      <c r="D46" s="55"/>
      <c r="E46" s="55"/>
      <c r="F46" s="55"/>
      <c r="G46" s="65"/>
      <c r="H46" s="58" t="s">
        <v>126</v>
      </c>
      <c r="I46" s="55"/>
      <c r="J46" s="55"/>
      <c r="K46" s="55"/>
      <c r="L46" s="55"/>
    </row>
    <row r="47" spans="1:12" x14ac:dyDescent="0.25">
      <c r="B47" s="58" t="s">
        <v>127</v>
      </c>
      <c r="C47" s="55"/>
      <c r="D47" s="55"/>
      <c r="E47" s="55"/>
      <c r="F47" s="55"/>
      <c r="G47" s="56"/>
      <c r="H47" s="55"/>
      <c r="I47" s="55"/>
      <c r="J47" s="55"/>
      <c r="K47" s="55"/>
      <c r="L47" s="55"/>
    </row>
    <row r="48" spans="1:12" ht="15" customHeight="1" x14ac:dyDescent="0.25">
      <c r="B48" s="55"/>
      <c r="C48" s="55"/>
      <c r="D48" s="55"/>
      <c r="E48" s="55"/>
      <c r="F48" s="55"/>
      <c r="G48" s="56"/>
      <c r="H48" s="55"/>
      <c r="I48" s="55"/>
      <c r="J48" s="55"/>
      <c r="K48" s="55"/>
      <c r="L48" s="55"/>
    </row>
    <row r="49" spans="2:12" ht="15" customHeight="1" x14ac:dyDescent="0.25">
      <c r="B49" s="222" t="s">
        <v>192</v>
      </c>
      <c r="C49" s="222"/>
      <c r="D49" s="222"/>
      <c r="E49" s="222"/>
      <c r="F49" s="222"/>
      <c r="G49" s="222"/>
      <c r="H49" s="222"/>
      <c r="I49" s="222"/>
      <c r="J49" s="222"/>
      <c r="K49" s="222"/>
      <c r="L49" s="222"/>
    </row>
    <row r="50" spans="2:12" ht="15" customHeight="1" x14ac:dyDescent="0.25">
      <c r="B50" s="55"/>
      <c r="C50" s="55"/>
      <c r="D50" s="55"/>
      <c r="E50" s="55"/>
      <c r="F50" s="55"/>
      <c r="G50" s="63" t="s">
        <v>98</v>
      </c>
      <c r="H50" s="55"/>
      <c r="I50" s="57" t="s">
        <v>99</v>
      </c>
      <c r="K50" s="54"/>
      <c r="L50" s="54"/>
    </row>
    <row r="51" spans="2:12" x14ac:dyDescent="0.25">
      <c r="B51" s="58" t="s">
        <v>193</v>
      </c>
      <c r="C51" s="55"/>
      <c r="D51" s="55"/>
      <c r="E51" s="55"/>
      <c r="F51" s="55"/>
      <c r="G51" s="15"/>
      <c r="H51" s="55"/>
      <c r="I51" s="220"/>
      <c r="J51" s="220"/>
      <c r="K51" s="220"/>
      <c r="L51" s="220"/>
    </row>
    <row r="52" spans="2:12" x14ac:dyDescent="0.25">
      <c r="B52" s="58" t="s">
        <v>194</v>
      </c>
      <c r="C52" s="55"/>
      <c r="D52" s="55"/>
      <c r="E52" s="55"/>
      <c r="F52" s="55"/>
      <c r="G52" s="15"/>
      <c r="H52" s="55"/>
      <c r="I52" s="220"/>
      <c r="J52" s="220"/>
      <c r="K52" s="220"/>
      <c r="L52" s="220"/>
    </row>
    <row r="53" spans="2:12" x14ac:dyDescent="0.25">
      <c r="B53" s="221" t="s">
        <v>195</v>
      </c>
      <c r="C53" s="221"/>
      <c r="D53" s="221"/>
      <c r="E53" s="221"/>
      <c r="F53" s="55"/>
      <c r="G53" s="15"/>
      <c r="H53" s="55"/>
      <c r="I53" s="220"/>
      <c r="J53" s="220"/>
      <c r="K53" s="220"/>
      <c r="L53" s="220"/>
    </row>
    <row r="54" spans="2:12" x14ac:dyDescent="0.25">
      <c r="B54" s="221" t="s">
        <v>121</v>
      </c>
      <c r="C54" s="221"/>
      <c r="D54" s="221"/>
      <c r="E54" s="221"/>
      <c r="F54" s="55"/>
      <c r="G54" s="56"/>
      <c r="H54" s="55"/>
      <c r="I54" s="55"/>
      <c r="J54" s="55"/>
      <c r="K54" s="55"/>
      <c r="L54" s="55"/>
    </row>
    <row r="55" spans="2:12" x14ac:dyDescent="0.25">
      <c r="B55" s="58"/>
      <c r="C55" s="55"/>
      <c r="D55" s="55"/>
      <c r="E55" s="55"/>
      <c r="F55" s="55"/>
      <c r="G55" s="56"/>
      <c r="H55" s="55"/>
      <c r="I55" s="55"/>
      <c r="J55" s="55"/>
      <c r="K55" s="55"/>
      <c r="L55" s="55"/>
    </row>
    <row r="56" spans="2:12" x14ac:dyDescent="0.25">
      <c r="B56" s="58" t="s">
        <v>196</v>
      </c>
      <c r="C56" s="55"/>
      <c r="D56" s="55"/>
      <c r="E56" s="55"/>
      <c r="F56" s="55"/>
      <c r="G56" s="15"/>
      <c r="H56" s="55"/>
      <c r="I56" s="220"/>
      <c r="J56" s="220"/>
      <c r="K56" s="220"/>
      <c r="L56" s="220"/>
    </row>
    <row r="57" spans="2:12" x14ac:dyDescent="0.25">
      <c r="B57" s="58" t="s">
        <v>197</v>
      </c>
      <c r="C57" s="55"/>
      <c r="D57" s="55"/>
      <c r="E57" s="55"/>
      <c r="F57" s="55"/>
      <c r="G57" s="15"/>
      <c r="I57" s="220"/>
      <c r="J57" s="220"/>
      <c r="K57" s="220"/>
      <c r="L57" s="220"/>
    </row>
    <row r="58" spans="2:12" x14ac:dyDescent="0.25">
      <c r="B58" s="58" t="s">
        <v>198</v>
      </c>
      <c r="C58" s="55"/>
      <c r="D58" s="55"/>
      <c r="E58" s="55"/>
      <c r="F58" s="55"/>
      <c r="G58" s="15"/>
      <c r="I58" s="220"/>
      <c r="J58" s="220"/>
      <c r="K58" s="220"/>
      <c r="L58" s="220"/>
    </row>
    <row r="59" spans="2:12" x14ac:dyDescent="0.25">
      <c r="B59" s="58" t="s">
        <v>199</v>
      </c>
      <c r="G59" s="15"/>
      <c r="I59" s="220"/>
      <c r="J59" s="220"/>
      <c r="K59" s="220"/>
      <c r="L59" s="220"/>
    </row>
    <row r="60" spans="2:12" x14ac:dyDescent="0.25">
      <c r="B60" s="58" t="s">
        <v>200</v>
      </c>
      <c r="G60" s="15"/>
      <c r="I60" s="220"/>
      <c r="J60" s="220"/>
      <c r="K60" s="220"/>
      <c r="L60" s="220"/>
    </row>
    <row r="61" spans="2:12" x14ac:dyDescent="0.25">
      <c r="B61" s="58" t="s">
        <v>201</v>
      </c>
      <c r="G61" s="15"/>
      <c r="I61" s="220"/>
      <c r="J61" s="220"/>
      <c r="K61" s="220"/>
      <c r="L61" s="220"/>
    </row>
    <row r="62" spans="2:12" x14ac:dyDescent="0.25">
      <c r="B62" s="58" t="s">
        <v>202</v>
      </c>
      <c r="G62" s="15"/>
      <c r="I62" s="220"/>
      <c r="J62" s="220"/>
      <c r="K62" s="220"/>
      <c r="L62" s="220"/>
    </row>
    <row r="63" spans="2:12" x14ac:dyDescent="0.25">
      <c r="B63" s="58" t="s">
        <v>203</v>
      </c>
      <c r="G63" s="15"/>
      <c r="I63" s="220"/>
      <c r="J63" s="220"/>
      <c r="K63" s="220"/>
      <c r="L63" s="220"/>
    </row>
    <row r="64" spans="2:12" x14ac:dyDescent="0.25">
      <c r="B64" s="58" t="s">
        <v>204</v>
      </c>
      <c r="G64" s="15"/>
      <c r="I64" s="220"/>
      <c r="J64" s="220"/>
      <c r="K64" s="220"/>
      <c r="L64" s="220"/>
    </row>
    <row r="65" spans="2:12" x14ac:dyDescent="0.25">
      <c r="B65" s="58" t="s">
        <v>205</v>
      </c>
      <c r="G65" s="15"/>
      <c r="I65" s="220"/>
      <c r="J65" s="220"/>
      <c r="K65" s="220"/>
      <c r="L65" s="220"/>
    </row>
    <row r="66" spans="2:12" x14ac:dyDescent="0.25">
      <c r="B66" s="58" t="s">
        <v>206</v>
      </c>
      <c r="G66" s="15"/>
      <c r="I66" s="220"/>
      <c r="J66" s="220"/>
      <c r="K66" s="220"/>
      <c r="L66" s="220"/>
    </row>
    <row r="67" spans="2:12" x14ac:dyDescent="0.25">
      <c r="B67" s="58" t="s">
        <v>207</v>
      </c>
      <c r="G67" s="15"/>
      <c r="I67" s="220"/>
      <c r="J67" s="220"/>
      <c r="K67" s="220"/>
      <c r="L67" s="220"/>
    </row>
    <row r="68" spans="2:12" x14ac:dyDescent="0.25">
      <c r="B68" s="58"/>
    </row>
    <row r="70" spans="2:12" x14ac:dyDescent="0.25">
      <c r="B70" s="69" t="s">
        <v>63</v>
      </c>
    </row>
    <row r="71" spans="2:12" x14ac:dyDescent="0.25">
      <c r="B71" s="69" t="s">
        <v>64</v>
      </c>
    </row>
  </sheetData>
  <sheetProtection algorithmName="SHA-512" hashValue="cAWaAoqBjj/y2pXg72VDAkP7OfMTgIGwpRSqJwYGqxmnIoMCm8FIW22Zsm/9QD4UI8KxRGfMDU4RQkrh2cTTIg==" saltValue="pkNeug61PYGwFK/wNkSctQ==" spinCount="100000" sheet="1" formatCells="0" formatColumns="0" formatRows="0"/>
  <dataConsolidate link="1"/>
  <mergeCells count="57">
    <mergeCell ref="J6:L6"/>
    <mergeCell ref="I19:L19"/>
    <mergeCell ref="B19:F19"/>
    <mergeCell ref="B8:L8"/>
    <mergeCell ref="B11:F11"/>
    <mergeCell ref="B13:F13"/>
    <mergeCell ref="B14:F14"/>
    <mergeCell ref="B12:F12"/>
    <mergeCell ref="B16:L16"/>
    <mergeCell ref="I11:L11"/>
    <mergeCell ref="I12:L12"/>
    <mergeCell ref="I13:L13"/>
    <mergeCell ref="I14:L14"/>
    <mergeCell ref="B20:F20"/>
    <mergeCell ref="I20:L20"/>
    <mergeCell ref="B21:F21"/>
    <mergeCell ref="I21:L21"/>
    <mergeCell ref="B22:F22"/>
    <mergeCell ref="I22:L22"/>
    <mergeCell ref="I39:L39"/>
    <mergeCell ref="I41:L41"/>
    <mergeCell ref="B24:F24"/>
    <mergeCell ref="I24:L24"/>
    <mergeCell ref="B23:F23"/>
    <mergeCell ref="I23:L23"/>
    <mergeCell ref="B29:L29"/>
    <mergeCell ref="B25:E27"/>
    <mergeCell ref="I25:L27"/>
    <mergeCell ref="I51:L51"/>
    <mergeCell ref="I52:L52"/>
    <mergeCell ref="I53:L53"/>
    <mergeCell ref="B49:L49"/>
    <mergeCell ref="B32:F32"/>
    <mergeCell ref="I32:L32"/>
    <mergeCell ref="B33:F33"/>
    <mergeCell ref="I33:L33"/>
    <mergeCell ref="I42:L42"/>
    <mergeCell ref="I43:L43"/>
    <mergeCell ref="I40:L40"/>
    <mergeCell ref="B34:F34"/>
    <mergeCell ref="I34:L34"/>
    <mergeCell ref="B35:F35"/>
    <mergeCell ref="I35:L35"/>
    <mergeCell ref="B37:L37"/>
    <mergeCell ref="B53:E54"/>
    <mergeCell ref="I56:L56"/>
    <mergeCell ref="I57:L57"/>
    <mergeCell ref="I58:L58"/>
    <mergeCell ref="I59:L59"/>
    <mergeCell ref="I65:L65"/>
    <mergeCell ref="I66:L66"/>
    <mergeCell ref="I67:L67"/>
    <mergeCell ref="I60:L60"/>
    <mergeCell ref="I61:L61"/>
    <mergeCell ref="I62:L62"/>
    <mergeCell ref="I63:L63"/>
    <mergeCell ref="I64:L64"/>
  </mergeCells>
  <dataValidations count="3">
    <dataValidation type="list" allowBlank="1" showInputMessage="1" showErrorMessage="1" sqref="G32:G35 G39:G43 G11:G14 G19:G25" xr:uid="{12112269-4D75-42FB-81E6-A660855FC322}">
      <formula1>"Yes, No, Not Sure"</formula1>
    </dataValidation>
    <dataValidation allowBlank="1" showInputMessage="1" showErrorMessage="1" prompt="Recommended to enable robust integration and automated data collection." sqref="B52" xr:uid="{6AD8901A-FD1A-4F08-AA90-55F9209DED23}"/>
    <dataValidation type="list" allowBlank="1" showInputMessage="1" showErrorMessage="1" sqref="G51:G53 G56:G67" xr:uid="{7B77EF9A-50E8-4093-931B-8A57722AC4BB}">
      <formula1>"Yes, No, Not Sure, N/A"</formula1>
    </dataValidation>
  </dataValidations>
  <printOptions horizontalCentered="1" verticalCentered="1"/>
  <pageMargins left="0.5" right="0.5" top="0.75" bottom="0.75" header="0" footer="0.25"/>
  <pageSetup scale="62" pageOrder="overThenDown" orientation="portrait" r:id="rId1"/>
  <headerFooter>
    <oddHeader>&amp;L&amp;"Arial Narrow,Regular"&amp;8&amp;K03+000
Savings values are estimates.  Actual savings will vary.
Incentives and participation subject to program rules and Participation Agreement.</oddHeader>
    <oddFooter>&amp;L&amp;"Arial Narrow,Regular"&amp;8&amp;K03+000
&amp;D&amp;C&amp;"Arial Narrow,Regular"&amp;8&amp;K03+000
&amp;A&amp;R&amp;8&amp;K03+000Direct Install Energy Assessment Tool (ver. 5.0)
©2016 TRC Energy Services. Property of TRC.
Contractor granted limited license.</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91587-4EB8-4F82-ABB0-38F8FFCC089A}">
  <sheetPr>
    <tabColor rgb="FF149946"/>
    <pageSetUpPr fitToPage="1"/>
  </sheetPr>
  <dimension ref="A1:L51"/>
  <sheetViews>
    <sheetView showGridLines="0" zoomScale="85" zoomScaleNormal="85" zoomScaleSheetLayoutView="100" workbookViewId="0">
      <selection activeCell="M1" sqref="M1"/>
    </sheetView>
  </sheetViews>
  <sheetFormatPr defaultColWidth="9.28515625" defaultRowHeight="13.5" x14ac:dyDescent="0.25"/>
  <cols>
    <col min="1" max="1" width="0.7109375" style="53" customWidth="1"/>
    <col min="2" max="2" width="32.7109375" style="53" customWidth="1"/>
    <col min="3" max="3" width="19.7109375" style="53" customWidth="1"/>
    <col min="4" max="4" width="11.5703125" style="53" customWidth="1"/>
    <col min="5" max="5" width="10.5703125" style="53" customWidth="1"/>
    <col min="6" max="6" width="8.85546875" style="53" customWidth="1"/>
    <col min="7" max="7" width="11.42578125" style="62" customWidth="1"/>
    <col min="8" max="8" width="12.42578125" style="53" customWidth="1"/>
    <col min="9" max="9" width="10.5703125" style="53" customWidth="1"/>
    <col min="10" max="10" width="13.85546875" style="53" customWidth="1"/>
    <col min="11" max="11" width="10.28515625" style="53" customWidth="1"/>
    <col min="12" max="12" width="14.7109375" style="53" customWidth="1"/>
    <col min="13" max="13" width="25.42578125" style="53" bestFit="1" customWidth="1"/>
    <col min="14" max="14" width="13.42578125" style="53" bestFit="1" customWidth="1"/>
    <col min="15" max="15" width="13.28515625" style="53" bestFit="1" customWidth="1"/>
    <col min="16" max="16" width="9.28515625" style="53" customWidth="1"/>
    <col min="17" max="17" width="10.7109375" style="53" bestFit="1" customWidth="1"/>
    <col min="18" max="19" width="11.42578125" style="53" bestFit="1" customWidth="1"/>
    <col min="20" max="20" width="8.5703125" style="53" bestFit="1" customWidth="1"/>
    <col min="21" max="21" width="14.42578125" style="53" bestFit="1" customWidth="1"/>
    <col min="22" max="22" width="6.5703125" style="53" bestFit="1" customWidth="1"/>
    <col min="23" max="23" width="7.5703125" style="53" bestFit="1" customWidth="1"/>
    <col min="24" max="24" width="13.42578125" style="53" bestFit="1" customWidth="1"/>
    <col min="25" max="16384" width="9.28515625" style="53"/>
  </cols>
  <sheetData>
    <row r="1" spans="1:12" s="48" customFormat="1" ht="30" x14ac:dyDescent="0.35">
      <c r="B1" s="49" t="s">
        <v>0</v>
      </c>
      <c r="G1" s="60"/>
    </row>
    <row r="2" spans="1:12" s="48" customFormat="1" ht="23.25" x14ac:dyDescent="0.35">
      <c r="B2" s="50" t="s">
        <v>215</v>
      </c>
      <c r="G2" s="60"/>
    </row>
    <row r="3" spans="1:12" s="48" customFormat="1" ht="23.45" customHeight="1" x14ac:dyDescent="0.35">
      <c r="B3" s="51" t="s">
        <v>189</v>
      </c>
      <c r="G3" s="60"/>
    </row>
    <row r="4" spans="1:12" s="52" customFormat="1" ht="5.45" customHeight="1" x14ac:dyDescent="0.25">
      <c r="G4" s="61"/>
    </row>
    <row r="5" spans="1:12" ht="6" customHeight="1" x14ac:dyDescent="0.25"/>
    <row r="6" spans="1:12" x14ac:dyDescent="0.25">
      <c r="B6" s="54"/>
      <c r="G6" s="56"/>
      <c r="H6" s="54"/>
      <c r="I6" s="55"/>
      <c r="J6" s="225"/>
      <c r="K6" s="225"/>
      <c r="L6" s="225"/>
    </row>
    <row r="7" spans="1:12" ht="7.9" customHeight="1" x14ac:dyDescent="0.25">
      <c r="B7" s="54"/>
      <c r="C7" s="55"/>
      <c r="D7" s="55"/>
      <c r="E7" s="55"/>
      <c r="F7" s="55"/>
      <c r="G7" s="56"/>
      <c r="H7" s="54"/>
      <c r="I7" s="54"/>
      <c r="J7" s="54"/>
      <c r="K7" s="54"/>
      <c r="L7" s="54"/>
    </row>
    <row r="8" spans="1:12" ht="15" customHeight="1" x14ac:dyDescent="0.25">
      <c r="A8" s="54"/>
      <c r="B8" s="222" t="s">
        <v>97</v>
      </c>
      <c r="C8" s="222"/>
      <c r="D8" s="222"/>
      <c r="E8" s="222"/>
      <c r="F8" s="222"/>
      <c r="G8" s="222"/>
      <c r="H8" s="222"/>
      <c r="I8" s="222"/>
      <c r="J8" s="222"/>
      <c r="K8" s="222"/>
      <c r="L8" s="222"/>
    </row>
    <row r="9" spans="1:12" ht="7.9" customHeight="1" x14ac:dyDescent="0.25">
      <c r="A9" s="54"/>
      <c r="B9" s="54"/>
      <c r="C9" s="54"/>
      <c r="D9" s="54"/>
      <c r="E9" s="54"/>
      <c r="F9" s="55"/>
      <c r="G9" s="56"/>
      <c r="H9" s="54"/>
      <c r="I9" s="54"/>
      <c r="J9" s="54"/>
      <c r="K9" s="54"/>
      <c r="L9" s="54"/>
    </row>
    <row r="10" spans="1:12" x14ac:dyDescent="0.25">
      <c r="A10" s="54"/>
      <c r="B10" s="54"/>
      <c r="C10" s="54"/>
      <c r="D10" s="54"/>
      <c r="E10" s="54"/>
      <c r="F10" s="55"/>
      <c r="G10" s="63" t="s">
        <v>98</v>
      </c>
      <c r="I10" s="57" t="s">
        <v>99</v>
      </c>
      <c r="K10" s="54"/>
      <c r="L10" s="54"/>
    </row>
    <row r="11" spans="1:12" x14ac:dyDescent="0.25">
      <c r="A11" s="54"/>
      <c r="B11" s="223" t="s">
        <v>101</v>
      </c>
      <c r="C11" s="223"/>
      <c r="D11" s="223"/>
      <c r="E11" s="223"/>
      <c r="F11" s="223"/>
      <c r="G11" s="15"/>
      <c r="I11" s="220"/>
      <c r="J11" s="220"/>
      <c r="K11" s="220"/>
      <c r="L11" s="220"/>
    </row>
    <row r="12" spans="1:12" x14ac:dyDescent="0.25">
      <c r="A12" s="54"/>
      <c r="B12" s="223" t="s">
        <v>102</v>
      </c>
      <c r="C12" s="223"/>
      <c r="D12" s="223"/>
      <c r="E12" s="223"/>
      <c r="F12" s="223"/>
      <c r="G12" s="15"/>
      <c r="I12" s="220"/>
      <c r="J12" s="220"/>
      <c r="K12" s="220"/>
      <c r="L12" s="220"/>
    </row>
    <row r="13" spans="1:12" x14ac:dyDescent="0.25">
      <c r="A13" s="54"/>
      <c r="B13" s="223" t="s">
        <v>103</v>
      </c>
      <c r="C13" s="223"/>
      <c r="D13" s="223"/>
      <c r="E13" s="223"/>
      <c r="F13" s="223"/>
      <c r="G13" s="15"/>
      <c r="I13" s="220"/>
      <c r="J13" s="220"/>
      <c r="K13" s="220"/>
      <c r="L13" s="220"/>
    </row>
    <row r="14" spans="1:12" x14ac:dyDescent="0.25">
      <c r="A14" s="54"/>
      <c r="B14" s="55"/>
      <c r="C14" s="55"/>
      <c r="D14" s="55"/>
      <c r="E14" s="55"/>
      <c r="F14" s="55"/>
      <c r="G14" s="56"/>
      <c r="H14" s="55"/>
      <c r="I14" s="55"/>
      <c r="J14" s="55"/>
      <c r="K14" s="55"/>
      <c r="L14" s="55"/>
    </row>
    <row r="15" spans="1:12" ht="15.75" x14ac:dyDescent="0.25">
      <c r="A15" s="54"/>
      <c r="B15" s="222" t="s">
        <v>104</v>
      </c>
      <c r="C15" s="222"/>
      <c r="D15" s="222"/>
      <c r="E15" s="222"/>
      <c r="F15" s="222"/>
      <c r="G15" s="222"/>
      <c r="H15" s="222"/>
      <c r="I15" s="222"/>
      <c r="J15" s="222"/>
      <c r="K15" s="222"/>
      <c r="L15" s="222"/>
    </row>
    <row r="16" spans="1:12" x14ac:dyDescent="0.25">
      <c r="A16" s="54"/>
      <c r="B16" s="55"/>
      <c r="C16" s="55"/>
      <c r="D16" s="55"/>
      <c r="E16" s="55"/>
      <c r="F16" s="55"/>
      <c r="G16" s="56"/>
      <c r="H16" s="55"/>
      <c r="I16" s="55"/>
      <c r="J16" s="55"/>
      <c r="K16" s="55"/>
      <c r="L16" s="55"/>
    </row>
    <row r="17" spans="1:12" x14ac:dyDescent="0.25">
      <c r="A17" s="54"/>
      <c r="B17" s="54"/>
      <c r="C17" s="54"/>
      <c r="D17" s="54"/>
      <c r="E17" s="54"/>
      <c r="F17" s="55"/>
      <c r="G17" s="63" t="s">
        <v>98</v>
      </c>
      <c r="I17" s="57" t="s">
        <v>99</v>
      </c>
      <c r="K17" s="54"/>
      <c r="L17" s="54"/>
    </row>
    <row r="18" spans="1:12" x14ac:dyDescent="0.25">
      <c r="A18" s="54"/>
      <c r="B18" s="223" t="s">
        <v>106</v>
      </c>
      <c r="C18" s="223"/>
      <c r="D18" s="223"/>
      <c r="E18" s="223"/>
      <c r="F18" s="223"/>
      <c r="G18" s="15"/>
      <c r="I18" s="220"/>
      <c r="J18" s="220"/>
      <c r="K18" s="220"/>
      <c r="L18" s="220"/>
    </row>
    <row r="19" spans="1:12" x14ac:dyDescent="0.25">
      <c r="A19" s="54"/>
      <c r="B19" s="223" t="s">
        <v>108</v>
      </c>
      <c r="C19" s="223"/>
      <c r="D19" s="223"/>
      <c r="E19" s="223"/>
      <c r="F19" s="223"/>
      <c r="G19" s="15"/>
      <c r="I19" s="220"/>
      <c r="J19" s="220"/>
      <c r="K19" s="220"/>
      <c r="L19" s="220"/>
    </row>
    <row r="20" spans="1:12" x14ac:dyDescent="0.25">
      <c r="A20" s="54"/>
      <c r="B20" s="223" t="s">
        <v>109</v>
      </c>
      <c r="C20" s="223"/>
      <c r="D20" s="223"/>
      <c r="E20" s="223"/>
      <c r="F20" s="223"/>
      <c r="G20" s="15"/>
      <c r="I20" s="220"/>
      <c r="J20" s="220"/>
      <c r="K20" s="220"/>
      <c r="L20" s="220"/>
    </row>
    <row r="21" spans="1:12" x14ac:dyDescent="0.25">
      <c r="A21" s="54"/>
      <c r="B21" s="223" t="s">
        <v>110</v>
      </c>
      <c r="C21" s="223"/>
      <c r="D21" s="223"/>
      <c r="E21" s="223"/>
      <c r="F21" s="223"/>
      <c r="G21" s="15"/>
      <c r="I21" s="220"/>
      <c r="J21" s="220"/>
      <c r="K21" s="220"/>
      <c r="L21" s="220"/>
    </row>
    <row r="22" spans="1:12" ht="11.45" customHeight="1" x14ac:dyDescent="0.25">
      <c r="A22" s="54"/>
      <c r="B22" s="221" t="s">
        <v>128</v>
      </c>
      <c r="C22" s="221"/>
      <c r="D22" s="221"/>
      <c r="E22" s="221"/>
      <c r="F22" s="58"/>
      <c r="G22" s="15"/>
      <c r="I22" s="224"/>
      <c r="J22" s="224"/>
      <c r="K22" s="224"/>
      <c r="L22" s="224"/>
    </row>
    <row r="23" spans="1:12" x14ac:dyDescent="0.25">
      <c r="A23" s="54"/>
      <c r="B23" s="221"/>
      <c r="C23" s="221"/>
      <c r="D23" s="221"/>
      <c r="E23" s="221"/>
      <c r="F23" s="58"/>
      <c r="I23" s="224"/>
      <c r="J23" s="224"/>
      <c r="K23" s="224"/>
      <c r="L23" s="224"/>
    </row>
    <row r="24" spans="1:12" x14ac:dyDescent="0.25">
      <c r="A24" s="54"/>
      <c r="B24" s="221"/>
      <c r="C24" s="221"/>
      <c r="D24" s="221"/>
      <c r="E24" s="221"/>
      <c r="F24" s="58"/>
      <c r="I24" s="224"/>
      <c r="J24" s="224"/>
      <c r="K24" s="224"/>
      <c r="L24" s="224"/>
    </row>
    <row r="25" spans="1:12" x14ac:dyDescent="0.25">
      <c r="A25" s="54"/>
      <c r="B25" s="55"/>
      <c r="C25" s="55"/>
      <c r="D25" s="55"/>
      <c r="E25" s="55"/>
      <c r="F25" s="55"/>
      <c r="G25" s="56"/>
      <c r="H25" s="55"/>
      <c r="I25" s="55"/>
      <c r="J25" s="55"/>
      <c r="K25" s="55"/>
      <c r="L25" s="55"/>
    </row>
    <row r="26" spans="1:12" ht="15.75" x14ac:dyDescent="0.25">
      <c r="A26" s="54"/>
      <c r="B26" s="222" t="s">
        <v>112</v>
      </c>
      <c r="C26" s="222"/>
      <c r="D26" s="222"/>
      <c r="E26" s="222"/>
      <c r="F26" s="222"/>
      <c r="G26" s="222"/>
      <c r="H26" s="222"/>
      <c r="I26" s="222"/>
      <c r="J26" s="222"/>
      <c r="K26" s="222"/>
      <c r="L26" s="222"/>
    </row>
    <row r="27" spans="1:12" x14ac:dyDescent="0.25">
      <c r="A27" s="54"/>
      <c r="B27" s="55"/>
      <c r="C27" s="55"/>
      <c r="D27" s="55"/>
      <c r="E27" s="55"/>
      <c r="F27" s="55"/>
      <c r="G27" s="56"/>
      <c r="H27" s="55"/>
      <c r="I27" s="55"/>
      <c r="J27" s="55"/>
      <c r="K27" s="55"/>
      <c r="L27" s="55"/>
    </row>
    <row r="28" spans="1:12" x14ac:dyDescent="0.25">
      <c r="A28" s="54"/>
      <c r="B28" s="54"/>
      <c r="C28" s="54"/>
      <c r="D28" s="54"/>
      <c r="E28" s="54"/>
      <c r="F28" s="55"/>
      <c r="G28" s="63" t="s">
        <v>98</v>
      </c>
      <c r="I28" s="57" t="s">
        <v>99</v>
      </c>
      <c r="K28" s="54"/>
      <c r="L28" s="54"/>
    </row>
    <row r="29" spans="1:12" x14ac:dyDescent="0.25">
      <c r="A29" s="54"/>
      <c r="B29" s="223" t="s">
        <v>113</v>
      </c>
      <c r="C29" s="223"/>
      <c r="D29" s="223"/>
      <c r="E29" s="223"/>
      <c r="F29" s="223"/>
      <c r="G29" s="15"/>
      <c r="I29" s="220"/>
      <c r="J29" s="220"/>
      <c r="K29" s="220"/>
      <c r="L29" s="220"/>
    </row>
    <row r="30" spans="1:12" x14ac:dyDescent="0.25">
      <c r="A30" s="54"/>
      <c r="B30" s="223" t="s">
        <v>114</v>
      </c>
      <c r="C30" s="223"/>
      <c r="D30" s="223"/>
      <c r="E30" s="223"/>
      <c r="F30" s="223"/>
      <c r="G30" s="15"/>
      <c r="I30" s="220"/>
      <c r="J30" s="220"/>
      <c r="K30" s="220"/>
      <c r="L30" s="220"/>
    </row>
    <row r="31" spans="1:12" x14ac:dyDescent="0.25">
      <c r="A31" s="54"/>
      <c r="B31" s="223" t="s">
        <v>115</v>
      </c>
      <c r="C31" s="223"/>
      <c r="D31" s="223"/>
      <c r="E31" s="223"/>
      <c r="F31" s="223"/>
      <c r="G31" s="15"/>
      <c r="I31" s="220"/>
      <c r="J31" s="220"/>
      <c r="K31" s="220"/>
      <c r="L31" s="220"/>
    </row>
    <row r="32" spans="1:12" x14ac:dyDescent="0.25">
      <c r="B32" s="223" t="s">
        <v>116</v>
      </c>
      <c r="C32" s="223"/>
      <c r="D32" s="223"/>
      <c r="E32" s="223"/>
      <c r="F32" s="223"/>
      <c r="G32" s="15"/>
      <c r="I32" s="220"/>
      <c r="J32" s="220"/>
      <c r="K32" s="220"/>
      <c r="L32" s="220"/>
    </row>
    <row r="33" spans="2:12" ht="15" customHeight="1" x14ac:dyDescent="0.25">
      <c r="B33" s="55"/>
      <c r="C33" s="55"/>
      <c r="D33" s="55"/>
      <c r="E33" s="55"/>
      <c r="F33" s="55"/>
      <c r="G33" s="56"/>
      <c r="H33" s="55"/>
      <c r="I33" s="55"/>
      <c r="J33" s="55"/>
      <c r="K33" s="55"/>
      <c r="L33" s="55"/>
    </row>
    <row r="34" spans="2:12" ht="15" customHeight="1" x14ac:dyDescent="0.25">
      <c r="B34" s="222" t="s">
        <v>226</v>
      </c>
      <c r="C34" s="222"/>
      <c r="D34" s="222"/>
      <c r="E34" s="222"/>
      <c r="F34" s="222"/>
      <c r="G34" s="222"/>
      <c r="H34" s="222"/>
      <c r="I34" s="222"/>
      <c r="J34" s="222"/>
      <c r="K34" s="222"/>
      <c r="L34" s="222"/>
    </row>
    <row r="35" spans="2:12" ht="15" customHeight="1" x14ac:dyDescent="0.25">
      <c r="B35" s="55"/>
      <c r="C35" s="55"/>
      <c r="D35" s="55"/>
      <c r="E35" s="55"/>
      <c r="F35" s="55"/>
      <c r="G35" s="63" t="s">
        <v>98</v>
      </c>
      <c r="H35" s="55"/>
      <c r="I35" s="57" t="s">
        <v>99</v>
      </c>
      <c r="K35" s="54"/>
      <c r="L35" s="54"/>
    </row>
    <row r="36" spans="2:12" ht="11.45" customHeight="1" x14ac:dyDescent="0.25">
      <c r="B36" s="75" t="s">
        <v>225</v>
      </c>
      <c r="C36" s="75"/>
      <c r="D36" s="74"/>
      <c r="E36" s="74"/>
      <c r="F36" s="55"/>
      <c r="G36" s="15"/>
      <c r="H36" s="55"/>
      <c r="I36" s="220"/>
      <c r="J36" s="220"/>
      <c r="K36" s="220"/>
      <c r="L36" s="220"/>
    </row>
    <row r="37" spans="2:12" x14ac:dyDescent="0.25">
      <c r="B37" s="75" t="s">
        <v>211</v>
      </c>
      <c r="C37" s="75"/>
      <c r="D37" s="74"/>
      <c r="E37" s="74"/>
      <c r="F37" s="55"/>
      <c r="G37" s="15"/>
      <c r="H37" s="55"/>
      <c r="I37" s="220"/>
      <c r="J37" s="220"/>
      <c r="K37" s="220"/>
      <c r="L37" s="220"/>
    </row>
    <row r="38" spans="2:12" x14ac:dyDescent="0.25">
      <c r="B38" s="75" t="s">
        <v>227</v>
      </c>
      <c r="C38" s="75"/>
      <c r="D38" s="74"/>
      <c r="E38" s="74"/>
      <c r="F38" s="55"/>
      <c r="G38" s="15"/>
      <c r="H38" s="55"/>
      <c r="I38" s="220"/>
      <c r="J38" s="220"/>
      <c r="K38" s="220"/>
      <c r="L38" s="220"/>
    </row>
    <row r="39" spans="2:12" x14ac:dyDescent="0.25">
      <c r="B39" s="58"/>
      <c r="C39" s="55"/>
      <c r="D39" s="55"/>
      <c r="E39" s="55"/>
      <c r="F39" s="55"/>
      <c r="G39" s="56"/>
      <c r="H39" s="55"/>
      <c r="I39" s="55"/>
      <c r="J39" s="55"/>
      <c r="K39" s="55"/>
      <c r="L39" s="55"/>
    </row>
    <row r="40" spans="2:12" ht="15" customHeight="1" x14ac:dyDescent="0.25">
      <c r="B40" s="222" t="s">
        <v>208</v>
      </c>
      <c r="C40" s="222"/>
      <c r="D40" s="222"/>
      <c r="E40" s="222"/>
      <c r="F40" s="222"/>
      <c r="G40" s="222"/>
      <c r="H40" s="222"/>
      <c r="I40" s="222"/>
      <c r="J40" s="222"/>
      <c r="K40" s="222"/>
      <c r="L40" s="222"/>
    </row>
    <row r="41" spans="2:12" ht="15" customHeight="1" x14ac:dyDescent="0.25">
      <c r="B41" s="55"/>
      <c r="C41" s="55"/>
      <c r="D41" s="55"/>
      <c r="E41" s="55"/>
      <c r="F41" s="55"/>
      <c r="G41" s="63" t="s">
        <v>98</v>
      </c>
      <c r="H41" s="55"/>
      <c r="I41" s="57" t="s">
        <v>99</v>
      </c>
      <c r="K41" s="54"/>
      <c r="L41" s="54"/>
    </row>
    <row r="42" spans="2:12" ht="15" customHeight="1" x14ac:dyDescent="0.25">
      <c r="B42" s="58" t="s">
        <v>209</v>
      </c>
      <c r="C42" s="55"/>
      <c r="D42" s="55"/>
      <c r="E42" s="55"/>
      <c r="F42" s="55"/>
      <c r="G42" s="15"/>
      <c r="H42" s="55"/>
      <c r="I42" s="220"/>
      <c r="J42" s="220"/>
      <c r="K42" s="220"/>
      <c r="L42" s="220"/>
    </row>
    <row r="43" spans="2:12" ht="15" customHeight="1" x14ac:dyDescent="0.25">
      <c r="B43" s="75" t="s">
        <v>212</v>
      </c>
      <c r="C43" s="75"/>
      <c r="D43" s="74"/>
      <c r="E43" s="74"/>
      <c r="F43" s="55"/>
      <c r="G43" s="15"/>
      <c r="H43" s="55"/>
      <c r="I43" s="220"/>
      <c r="J43" s="220"/>
      <c r="K43" s="220"/>
      <c r="L43" s="220"/>
    </row>
    <row r="44" spans="2:12" ht="11.45" customHeight="1" x14ac:dyDescent="0.25">
      <c r="B44" s="221" t="s">
        <v>210</v>
      </c>
      <c r="C44" s="221"/>
      <c r="D44" s="221"/>
      <c r="E44" s="221"/>
      <c r="F44" s="55"/>
      <c r="G44" s="15"/>
      <c r="H44" s="55"/>
      <c r="I44" s="224"/>
      <c r="J44" s="224"/>
      <c r="K44" s="224"/>
      <c r="L44" s="224"/>
    </row>
    <row r="45" spans="2:12" ht="11.45" customHeight="1" x14ac:dyDescent="0.25">
      <c r="B45" s="221"/>
      <c r="C45" s="221"/>
      <c r="D45" s="221"/>
      <c r="E45" s="221"/>
      <c r="F45" s="55"/>
      <c r="G45" s="21"/>
      <c r="H45" s="55"/>
      <c r="I45" s="226"/>
      <c r="J45" s="226"/>
      <c r="K45" s="226"/>
      <c r="L45" s="226"/>
    </row>
    <row r="46" spans="2:12" ht="11.45" customHeight="1" x14ac:dyDescent="0.25">
      <c r="B46" s="221"/>
      <c r="C46" s="221"/>
      <c r="D46" s="221"/>
      <c r="E46" s="221"/>
      <c r="F46" s="55"/>
      <c r="G46" s="21"/>
      <c r="H46" s="55"/>
      <c r="I46" s="226"/>
      <c r="J46" s="226"/>
      <c r="K46" s="226"/>
      <c r="L46" s="226"/>
    </row>
    <row r="47" spans="2:12" ht="11.45" customHeight="1" x14ac:dyDescent="0.25">
      <c r="B47" s="58" t="s">
        <v>223</v>
      </c>
      <c r="C47" s="55"/>
      <c r="D47" s="55"/>
      <c r="E47" s="55"/>
      <c r="F47" s="55"/>
      <c r="G47" s="15"/>
      <c r="H47" s="55"/>
      <c r="I47" s="220"/>
      <c r="J47" s="220"/>
      <c r="K47" s="220"/>
      <c r="L47" s="220"/>
    </row>
    <row r="48" spans="2:12" x14ac:dyDescent="0.25">
      <c r="B48" s="58" t="s">
        <v>224</v>
      </c>
      <c r="C48" s="55"/>
      <c r="D48" s="55"/>
      <c r="E48" s="55"/>
      <c r="F48" s="55"/>
      <c r="G48" s="15"/>
      <c r="H48" s="55"/>
      <c r="I48" s="220"/>
      <c r="J48" s="220"/>
      <c r="K48" s="220"/>
      <c r="L48" s="220"/>
    </row>
    <row r="50" spans="2:2" x14ac:dyDescent="0.25">
      <c r="B50" s="69" t="s">
        <v>63</v>
      </c>
    </row>
    <row r="51" spans="2:2" x14ac:dyDescent="0.25">
      <c r="B51" s="69" t="s">
        <v>64</v>
      </c>
    </row>
  </sheetData>
  <sheetProtection formatCells="0" formatColumns="0" formatRows="0"/>
  <dataConsolidate link="1"/>
  <mergeCells count="41">
    <mergeCell ref="B32:F32"/>
    <mergeCell ref="I32:L32"/>
    <mergeCell ref="B34:L34"/>
    <mergeCell ref="I37:L37"/>
    <mergeCell ref="I38:L38"/>
    <mergeCell ref="B31:F31"/>
    <mergeCell ref="I31:L31"/>
    <mergeCell ref="B20:F20"/>
    <mergeCell ref="I20:L20"/>
    <mergeCell ref="B21:F21"/>
    <mergeCell ref="I21:L21"/>
    <mergeCell ref="B22:E24"/>
    <mergeCell ref="I22:L24"/>
    <mergeCell ref="B26:L26"/>
    <mergeCell ref="B29:F29"/>
    <mergeCell ref="I29:L29"/>
    <mergeCell ref="B30:F30"/>
    <mergeCell ref="I30:L30"/>
    <mergeCell ref="B19:F19"/>
    <mergeCell ref="I19:L19"/>
    <mergeCell ref="B12:F12"/>
    <mergeCell ref="I12:L12"/>
    <mergeCell ref="B13:F13"/>
    <mergeCell ref="I13:L13"/>
    <mergeCell ref="B15:L15"/>
    <mergeCell ref="J6:L6"/>
    <mergeCell ref="B8:L8"/>
    <mergeCell ref="B11:F11"/>
    <mergeCell ref="I11:L11"/>
    <mergeCell ref="B18:F18"/>
    <mergeCell ref="I18:L18"/>
    <mergeCell ref="I47:L47"/>
    <mergeCell ref="I48:L48"/>
    <mergeCell ref="I36:L36"/>
    <mergeCell ref="B40:L40"/>
    <mergeCell ref="I42:L42"/>
    <mergeCell ref="I44:L44"/>
    <mergeCell ref="I45:L45"/>
    <mergeCell ref="I46:L46"/>
    <mergeCell ref="B44:E46"/>
    <mergeCell ref="I43:L43"/>
  </mergeCells>
  <dataValidations count="1">
    <dataValidation type="list" allowBlank="1" showInputMessage="1" showErrorMessage="1" sqref="G29:G32 G18:G22 G11:G13 G47:G48 G42:G44 G36:G38" xr:uid="{87AF051E-2DAE-4AC1-BAC7-527B5A9EEA23}">
      <formula1>"Yes, No, Not Sure"</formula1>
    </dataValidation>
  </dataValidations>
  <printOptions horizontalCentered="1" verticalCentered="1"/>
  <pageMargins left="0.5" right="0.5" top="0.75" bottom="0.75" header="0" footer="0.25"/>
  <pageSetup scale="62" pageOrder="overThenDown" orientation="portrait" r:id="rId1"/>
  <headerFooter>
    <oddHeader>&amp;L&amp;"Arial Narrow,Regular"&amp;8&amp;K03+000
Savings values are estimates.  Actual savings will vary.
Incentives and participation subject to program rules and Participation Agreement.</oddHeader>
    <oddFooter>&amp;L&amp;"Arial Narrow,Regular"&amp;8&amp;K03+000
&amp;D&amp;C&amp;"Arial Narrow,Regular"&amp;8&amp;K03+000
&amp;A&amp;R&amp;8&amp;K03+000Direct Install Energy Assessment Tool (ver. 5.0)
©2016 TRC Energy Services. Property of TRC.
Contractor granted limited license.</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242A7-32DD-48D8-9CEA-85E82D6CF169}">
  <sheetPr>
    <tabColor rgb="FF149946"/>
    <pageSetUpPr fitToPage="1"/>
  </sheetPr>
  <dimension ref="A1:L63"/>
  <sheetViews>
    <sheetView showGridLines="0" zoomScale="85" zoomScaleNormal="85" zoomScaleSheetLayoutView="100" workbookViewId="0">
      <selection activeCell="M19" sqref="M19"/>
    </sheetView>
  </sheetViews>
  <sheetFormatPr defaultColWidth="9.28515625" defaultRowHeight="13.5" x14ac:dyDescent="0.25"/>
  <cols>
    <col min="1" max="1" width="0.7109375" style="53" customWidth="1"/>
    <col min="2" max="2" width="32.7109375" style="53" customWidth="1"/>
    <col min="3" max="3" width="19.7109375" style="53" customWidth="1"/>
    <col min="4" max="4" width="11.5703125" style="53" customWidth="1"/>
    <col min="5" max="5" width="10.5703125" style="53" customWidth="1"/>
    <col min="6" max="6" width="10.85546875" style="53" customWidth="1"/>
    <col min="7" max="7" width="11.42578125" style="62" customWidth="1"/>
    <col min="8" max="8" width="12.42578125" style="53" customWidth="1"/>
    <col min="9" max="9" width="10.5703125" style="53" customWidth="1"/>
    <col min="10" max="10" width="13.85546875" style="53" customWidth="1"/>
    <col min="11" max="11" width="10.28515625" style="53" customWidth="1"/>
    <col min="12" max="12" width="14.7109375" style="53" customWidth="1"/>
    <col min="13" max="13" width="25.42578125" style="53" bestFit="1" customWidth="1"/>
    <col min="14" max="14" width="13.42578125" style="53" bestFit="1" customWidth="1"/>
    <col min="15" max="15" width="13.28515625" style="53" bestFit="1" customWidth="1"/>
    <col min="16" max="16" width="9.28515625" style="53" customWidth="1"/>
    <col min="17" max="17" width="10.7109375" style="53" bestFit="1" customWidth="1"/>
    <col min="18" max="19" width="11.42578125" style="53" bestFit="1" customWidth="1"/>
    <col min="20" max="20" width="8.5703125" style="53" bestFit="1" customWidth="1"/>
    <col min="21" max="21" width="14.42578125" style="53" bestFit="1" customWidth="1"/>
    <col min="22" max="22" width="6.5703125" style="53" bestFit="1" customWidth="1"/>
    <col min="23" max="23" width="7.5703125" style="53" bestFit="1" customWidth="1"/>
    <col min="24" max="24" width="13.42578125" style="53" bestFit="1" customWidth="1"/>
    <col min="25" max="16384" width="9.28515625" style="53"/>
  </cols>
  <sheetData>
    <row r="1" spans="1:12" s="48" customFormat="1" ht="30" x14ac:dyDescent="0.35">
      <c r="B1" s="49" t="s">
        <v>0</v>
      </c>
      <c r="G1" s="60"/>
    </row>
    <row r="2" spans="1:12" s="48" customFormat="1" ht="23.25" x14ac:dyDescent="0.35">
      <c r="B2" s="50" t="s">
        <v>215</v>
      </c>
      <c r="G2" s="60"/>
    </row>
    <row r="3" spans="1:12" s="48" customFormat="1" ht="23.45" customHeight="1" x14ac:dyDescent="0.35">
      <c r="B3" s="51" t="s">
        <v>190</v>
      </c>
      <c r="G3" s="60"/>
    </row>
    <row r="4" spans="1:12" s="52" customFormat="1" ht="5.45" customHeight="1" x14ac:dyDescent="0.25">
      <c r="G4" s="61"/>
    </row>
    <row r="5" spans="1:12" ht="6" customHeight="1" x14ac:dyDescent="0.25"/>
    <row r="6" spans="1:12" x14ac:dyDescent="0.25">
      <c r="B6" s="54"/>
      <c r="G6" s="56"/>
      <c r="H6" s="54"/>
      <c r="I6" s="55"/>
      <c r="J6" s="225"/>
      <c r="K6" s="225"/>
      <c r="L6" s="225"/>
    </row>
    <row r="7" spans="1:12" ht="7.9" customHeight="1" x14ac:dyDescent="0.25">
      <c r="B7" s="54"/>
      <c r="C7" s="55"/>
      <c r="D7" s="55"/>
      <c r="E7" s="55"/>
      <c r="F7" s="55"/>
      <c r="G7" s="56"/>
      <c r="H7" s="54"/>
      <c r="I7" s="54"/>
      <c r="J7" s="54"/>
      <c r="K7" s="54"/>
      <c r="L7" s="54"/>
    </row>
    <row r="8" spans="1:12" ht="15" customHeight="1" x14ac:dyDescent="0.25">
      <c r="A8" s="54"/>
      <c r="B8" s="222" t="s">
        <v>97</v>
      </c>
      <c r="C8" s="222"/>
      <c r="D8" s="222"/>
      <c r="E8" s="222"/>
      <c r="F8" s="222"/>
      <c r="G8" s="222"/>
      <c r="H8" s="222"/>
      <c r="I8" s="222"/>
      <c r="J8" s="222"/>
      <c r="K8" s="222"/>
      <c r="L8" s="222"/>
    </row>
    <row r="9" spans="1:12" ht="7.9" customHeight="1" x14ac:dyDescent="0.25">
      <c r="A9" s="54"/>
      <c r="B9" s="54"/>
      <c r="C9" s="54"/>
      <c r="D9" s="54"/>
      <c r="E9" s="54"/>
      <c r="F9" s="55"/>
      <c r="G9" s="56"/>
      <c r="H9" s="54"/>
      <c r="I9" s="54"/>
      <c r="J9" s="54"/>
      <c r="K9" s="54"/>
      <c r="L9" s="54"/>
    </row>
    <row r="10" spans="1:12" x14ac:dyDescent="0.25">
      <c r="A10" s="54"/>
      <c r="B10" s="54"/>
      <c r="C10" s="54"/>
      <c r="D10" s="54"/>
      <c r="E10" s="54"/>
      <c r="F10" s="55"/>
      <c r="G10" s="63" t="s">
        <v>98</v>
      </c>
      <c r="I10" s="57" t="s">
        <v>99</v>
      </c>
      <c r="K10" s="54"/>
      <c r="L10" s="54"/>
    </row>
    <row r="11" spans="1:12" x14ac:dyDescent="0.25">
      <c r="A11" s="54"/>
      <c r="B11" s="223" t="s">
        <v>101</v>
      </c>
      <c r="C11" s="223"/>
      <c r="D11" s="223"/>
      <c r="E11" s="223"/>
      <c r="F11" s="223"/>
      <c r="G11" s="15"/>
      <c r="I11" s="220"/>
      <c r="J11" s="220"/>
      <c r="K11" s="220"/>
      <c r="L11" s="220"/>
    </row>
    <row r="12" spans="1:12" x14ac:dyDescent="0.25">
      <c r="A12" s="54"/>
      <c r="B12" s="223" t="s">
        <v>102</v>
      </c>
      <c r="C12" s="223"/>
      <c r="D12" s="223"/>
      <c r="E12" s="223"/>
      <c r="F12" s="223"/>
      <c r="G12" s="15"/>
      <c r="I12" s="220"/>
      <c r="J12" s="220"/>
      <c r="K12" s="220"/>
      <c r="L12" s="220"/>
    </row>
    <row r="13" spans="1:12" x14ac:dyDescent="0.25">
      <c r="A13" s="54"/>
      <c r="B13" s="223" t="s">
        <v>103</v>
      </c>
      <c r="C13" s="223"/>
      <c r="D13" s="223"/>
      <c r="E13" s="223"/>
      <c r="F13" s="223"/>
      <c r="G13" s="15"/>
      <c r="I13" s="220"/>
      <c r="J13" s="220"/>
      <c r="K13" s="220"/>
      <c r="L13" s="220"/>
    </row>
    <row r="14" spans="1:12" x14ac:dyDescent="0.25">
      <c r="A14" s="54"/>
      <c r="B14" s="55"/>
      <c r="C14" s="55"/>
      <c r="D14" s="55"/>
      <c r="E14" s="55"/>
      <c r="F14" s="55"/>
      <c r="G14" s="56"/>
      <c r="H14" s="55"/>
      <c r="I14" s="55"/>
      <c r="J14" s="55"/>
      <c r="K14" s="55"/>
      <c r="L14" s="55"/>
    </row>
    <row r="15" spans="1:12" ht="15.75" x14ac:dyDescent="0.25">
      <c r="A15" s="54"/>
      <c r="B15" s="222" t="s">
        <v>104</v>
      </c>
      <c r="C15" s="222"/>
      <c r="D15" s="222"/>
      <c r="E15" s="222"/>
      <c r="F15" s="222"/>
      <c r="G15" s="222"/>
      <c r="H15" s="222"/>
      <c r="I15" s="222"/>
      <c r="J15" s="222"/>
      <c r="K15" s="222"/>
      <c r="L15" s="222"/>
    </row>
    <row r="16" spans="1:12" x14ac:dyDescent="0.25">
      <c r="A16" s="54"/>
      <c r="B16" s="55"/>
      <c r="C16" s="55"/>
      <c r="D16" s="55"/>
      <c r="E16" s="55"/>
      <c r="F16" s="55"/>
      <c r="G16" s="56"/>
      <c r="H16" s="55"/>
      <c r="I16" s="55"/>
      <c r="J16" s="55"/>
      <c r="K16" s="55"/>
      <c r="L16" s="55"/>
    </row>
    <row r="17" spans="1:12" x14ac:dyDescent="0.25">
      <c r="A17" s="54"/>
      <c r="B17" s="54"/>
      <c r="C17" s="54"/>
      <c r="D17" s="54"/>
      <c r="E17" s="54"/>
      <c r="F17" s="55"/>
      <c r="G17" s="63" t="s">
        <v>98</v>
      </c>
      <c r="I17" s="57" t="s">
        <v>99</v>
      </c>
      <c r="K17" s="54"/>
      <c r="L17" s="54"/>
    </row>
    <row r="18" spans="1:12" x14ac:dyDescent="0.25">
      <c r="A18" s="54"/>
      <c r="B18" s="223" t="s">
        <v>105</v>
      </c>
      <c r="C18" s="223"/>
      <c r="D18" s="223"/>
      <c r="E18" s="223"/>
      <c r="F18" s="223"/>
      <c r="G18" s="15"/>
      <c r="I18" s="220"/>
      <c r="J18" s="220"/>
      <c r="K18" s="220"/>
      <c r="L18" s="220"/>
    </row>
    <row r="19" spans="1:12" x14ac:dyDescent="0.25">
      <c r="A19" s="54"/>
      <c r="B19" s="223" t="s">
        <v>106</v>
      </c>
      <c r="C19" s="223"/>
      <c r="D19" s="223"/>
      <c r="E19" s="223"/>
      <c r="F19" s="223"/>
      <c r="G19" s="15"/>
      <c r="I19" s="220"/>
      <c r="J19" s="220"/>
      <c r="K19" s="220"/>
      <c r="L19" s="220"/>
    </row>
    <row r="20" spans="1:12" x14ac:dyDescent="0.25">
      <c r="A20" s="54"/>
      <c r="B20" s="223" t="s">
        <v>108</v>
      </c>
      <c r="C20" s="223"/>
      <c r="D20" s="223"/>
      <c r="E20" s="223"/>
      <c r="F20" s="223"/>
      <c r="G20" s="15"/>
      <c r="I20" s="220"/>
      <c r="J20" s="220"/>
      <c r="K20" s="220"/>
      <c r="L20" s="220"/>
    </row>
    <row r="21" spans="1:12" x14ac:dyDescent="0.25">
      <c r="A21" s="54"/>
      <c r="B21" s="223" t="s">
        <v>109</v>
      </c>
      <c r="C21" s="223"/>
      <c r="D21" s="223"/>
      <c r="E21" s="223"/>
      <c r="F21" s="223"/>
      <c r="G21" s="15"/>
      <c r="I21" s="220"/>
      <c r="J21" s="220"/>
      <c r="K21" s="220"/>
      <c r="L21" s="220"/>
    </row>
    <row r="22" spans="1:12" x14ac:dyDescent="0.25">
      <c r="A22" s="54"/>
      <c r="B22" s="223" t="s">
        <v>110</v>
      </c>
      <c r="C22" s="223"/>
      <c r="D22" s="223"/>
      <c r="E22" s="223"/>
      <c r="F22" s="223"/>
      <c r="G22" s="15"/>
      <c r="I22" s="220"/>
      <c r="J22" s="220"/>
      <c r="K22" s="220"/>
      <c r="L22" s="220"/>
    </row>
    <row r="23" spans="1:12" ht="11.45" customHeight="1" x14ac:dyDescent="0.25">
      <c r="A23" s="54"/>
      <c r="B23" s="221" t="s">
        <v>128</v>
      </c>
      <c r="C23" s="221"/>
      <c r="D23" s="221"/>
      <c r="E23" s="221"/>
      <c r="F23" s="58"/>
      <c r="G23" s="15"/>
      <c r="I23" s="224"/>
      <c r="J23" s="224"/>
      <c r="K23" s="224"/>
      <c r="L23" s="224"/>
    </row>
    <row r="24" spans="1:12" x14ac:dyDescent="0.25">
      <c r="A24" s="54"/>
      <c r="B24" s="221"/>
      <c r="C24" s="221"/>
      <c r="D24" s="221"/>
      <c r="E24" s="221"/>
      <c r="F24" s="58"/>
      <c r="I24" s="224"/>
      <c r="J24" s="224"/>
      <c r="K24" s="224"/>
      <c r="L24" s="224"/>
    </row>
    <row r="25" spans="1:12" x14ac:dyDescent="0.25">
      <c r="A25" s="54"/>
      <c r="B25" s="221"/>
      <c r="C25" s="221"/>
      <c r="D25" s="221"/>
      <c r="E25" s="221"/>
      <c r="F25" s="58"/>
      <c r="I25" s="224"/>
      <c r="J25" s="224"/>
      <c r="K25" s="224"/>
      <c r="L25" s="224"/>
    </row>
    <row r="26" spans="1:12" x14ac:dyDescent="0.25">
      <c r="A26" s="54"/>
      <c r="B26" s="55"/>
      <c r="C26" s="55"/>
      <c r="D26" s="55"/>
      <c r="E26" s="55"/>
      <c r="F26" s="55"/>
      <c r="G26" s="56"/>
      <c r="H26" s="55"/>
      <c r="I26" s="55"/>
      <c r="J26" s="55"/>
      <c r="K26" s="55"/>
      <c r="L26" s="55"/>
    </row>
    <row r="27" spans="1:12" ht="15.75" x14ac:dyDescent="0.25">
      <c r="A27" s="54"/>
      <c r="B27" s="222" t="s">
        <v>112</v>
      </c>
      <c r="C27" s="222"/>
      <c r="D27" s="222"/>
      <c r="E27" s="222"/>
      <c r="F27" s="222"/>
      <c r="G27" s="222"/>
      <c r="H27" s="222"/>
      <c r="I27" s="222"/>
      <c r="J27" s="222"/>
      <c r="K27" s="222"/>
      <c r="L27" s="222"/>
    </row>
    <row r="28" spans="1:12" x14ac:dyDescent="0.25">
      <c r="A28" s="54"/>
      <c r="B28" s="55"/>
      <c r="C28" s="55"/>
      <c r="D28" s="55"/>
      <c r="E28" s="55"/>
      <c r="F28" s="55"/>
      <c r="G28" s="56"/>
      <c r="H28" s="55"/>
      <c r="I28" s="55"/>
      <c r="J28" s="55"/>
      <c r="K28" s="55"/>
      <c r="L28" s="55"/>
    </row>
    <row r="29" spans="1:12" x14ac:dyDescent="0.25">
      <c r="A29" s="54"/>
      <c r="B29" s="54"/>
      <c r="C29" s="54"/>
      <c r="D29" s="54"/>
      <c r="E29" s="54"/>
      <c r="F29" s="55"/>
      <c r="G29" s="63" t="s">
        <v>98</v>
      </c>
      <c r="I29" s="57" t="s">
        <v>99</v>
      </c>
      <c r="K29" s="54"/>
      <c r="L29" s="54"/>
    </row>
    <row r="30" spans="1:12" x14ac:dyDescent="0.25">
      <c r="A30" s="54"/>
      <c r="B30" s="223" t="s">
        <v>113</v>
      </c>
      <c r="C30" s="223"/>
      <c r="D30" s="223"/>
      <c r="E30" s="223"/>
      <c r="F30" s="223"/>
      <c r="G30" s="15"/>
      <c r="I30" s="220"/>
      <c r="J30" s="220"/>
      <c r="K30" s="220"/>
      <c r="L30" s="220"/>
    </row>
    <row r="31" spans="1:12" x14ac:dyDescent="0.25">
      <c r="A31" s="54"/>
      <c r="B31" s="223" t="s">
        <v>114</v>
      </c>
      <c r="C31" s="223"/>
      <c r="D31" s="223"/>
      <c r="E31" s="223"/>
      <c r="F31" s="223"/>
      <c r="G31" s="15"/>
      <c r="I31" s="220"/>
      <c r="J31" s="220"/>
      <c r="K31" s="220"/>
      <c r="L31" s="220"/>
    </row>
    <row r="32" spans="1:12" x14ac:dyDescent="0.25">
      <c r="A32" s="54"/>
      <c r="B32" s="223" t="s">
        <v>115</v>
      </c>
      <c r="C32" s="223"/>
      <c r="D32" s="223"/>
      <c r="E32" s="223"/>
      <c r="F32" s="223"/>
      <c r="G32" s="15"/>
      <c r="I32" s="220"/>
      <c r="J32" s="220"/>
      <c r="K32" s="220"/>
      <c r="L32" s="220"/>
    </row>
    <row r="33" spans="2:12" x14ac:dyDescent="0.25">
      <c r="B33" s="223" t="s">
        <v>116</v>
      </c>
      <c r="C33" s="223"/>
      <c r="D33" s="223"/>
      <c r="E33" s="223"/>
      <c r="F33" s="223"/>
      <c r="G33" s="15"/>
      <c r="I33" s="220"/>
      <c r="J33" s="220"/>
      <c r="K33" s="220"/>
      <c r="L33" s="220"/>
    </row>
    <row r="34" spans="2:12" ht="15" customHeight="1" x14ac:dyDescent="0.25">
      <c r="B34" s="55"/>
      <c r="C34" s="55"/>
      <c r="D34" s="55"/>
      <c r="E34" s="55"/>
      <c r="F34" s="55"/>
      <c r="G34" s="56"/>
      <c r="H34" s="55"/>
      <c r="I34" s="55"/>
      <c r="J34" s="55"/>
      <c r="K34" s="55"/>
      <c r="L34" s="55"/>
    </row>
    <row r="35" spans="2:12" ht="15" customHeight="1" x14ac:dyDescent="0.25">
      <c r="B35" s="222" t="s">
        <v>129</v>
      </c>
      <c r="C35" s="222"/>
      <c r="D35" s="222"/>
      <c r="E35" s="222"/>
      <c r="F35" s="222"/>
      <c r="G35" s="222"/>
      <c r="H35" s="222"/>
      <c r="I35" s="222"/>
      <c r="J35" s="222"/>
      <c r="K35" s="222"/>
      <c r="L35" s="222"/>
    </row>
    <row r="36" spans="2:12" ht="15" customHeight="1" x14ac:dyDescent="0.25">
      <c r="B36" s="54"/>
      <c r="C36" s="54"/>
      <c r="D36" s="54"/>
      <c r="E36" s="54"/>
      <c r="F36" s="55"/>
      <c r="G36" s="63" t="s">
        <v>98</v>
      </c>
      <c r="I36" s="57" t="s">
        <v>99</v>
      </c>
      <c r="K36" s="54"/>
      <c r="L36" s="54"/>
    </row>
    <row r="37" spans="2:12" x14ac:dyDescent="0.25">
      <c r="B37" s="223" t="s">
        <v>130</v>
      </c>
      <c r="C37" s="223"/>
      <c r="D37" s="223"/>
      <c r="E37" s="223"/>
      <c r="F37" s="223"/>
      <c r="G37" s="15"/>
      <c r="I37" s="220"/>
      <c r="J37" s="220"/>
      <c r="K37" s="220"/>
      <c r="L37" s="220"/>
    </row>
    <row r="38" spans="2:12" x14ac:dyDescent="0.25">
      <c r="B38" s="223" t="s">
        <v>131</v>
      </c>
      <c r="C38" s="223"/>
      <c r="D38" s="223"/>
      <c r="E38" s="223"/>
      <c r="F38" s="223"/>
      <c r="G38" s="15"/>
      <c r="I38" s="220"/>
      <c r="J38" s="220"/>
      <c r="K38" s="220"/>
      <c r="L38" s="220"/>
    </row>
    <row r="39" spans="2:12" x14ac:dyDescent="0.25">
      <c r="B39" s="223" t="s">
        <v>132</v>
      </c>
      <c r="C39" s="223"/>
      <c r="D39" s="223"/>
      <c r="E39" s="223"/>
      <c r="F39" s="223"/>
      <c r="G39" s="15"/>
      <c r="I39" s="220"/>
      <c r="J39" s="220"/>
      <c r="K39" s="220"/>
      <c r="L39" s="220"/>
    </row>
    <row r="40" spans="2:12" x14ac:dyDescent="0.25">
      <c r="B40" s="223" t="s">
        <v>133</v>
      </c>
      <c r="C40" s="223"/>
      <c r="D40" s="223"/>
      <c r="E40" s="223"/>
      <c r="F40" s="223"/>
      <c r="G40" s="15"/>
      <c r="I40" s="220"/>
      <c r="J40" s="220"/>
      <c r="K40" s="220"/>
      <c r="L40" s="220"/>
    </row>
    <row r="41" spans="2:12" x14ac:dyDescent="0.25">
      <c r="B41" s="58" t="s">
        <v>134</v>
      </c>
      <c r="C41" s="58"/>
      <c r="D41" s="58"/>
      <c r="E41" s="58"/>
      <c r="F41" s="58"/>
      <c r="G41" s="15"/>
      <c r="I41" s="220"/>
      <c r="J41" s="220"/>
      <c r="K41" s="220"/>
      <c r="L41" s="220"/>
    </row>
    <row r="42" spans="2:12" x14ac:dyDescent="0.25">
      <c r="B42" s="58" t="s">
        <v>135</v>
      </c>
      <c r="C42" s="58"/>
      <c r="D42" s="58"/>
      <c r="E42" s="58"/>
      <c r="F42" s="58"/>
      <c r="G42" s="15"/>
      <c r="I42" s="220"/>
      <c r="J42" s="220"/>
      <c r="K42" s="220"/>
      <c r="L42" s="220"/>
    </row>
    <row r="43" spans="2:12" x14ac:dyDescent="0.25">
      <c r="B43" s="58" t="s">
        <v>136</v>
      </c>
      <c r="C43" s="58"/>
      <c r="D43" s="58"/>
      <c r="E43" s="58"/>
      <c r="F43" s="58"/>
      <c r="G43" s="15"/>
      <c r="I43" s="220"/>
      <c r="J43" s="220"/>
      <c r="K43" s="220"/>
      <c r="L43" s="220"/>
    </row>
    <row r="44" spans="2:12" ht="15" customHeight="1" x14ac:dyDescent="0.25">
      <c r="B44" s="55"/>
      <c r="C44" s="55"/>
      <c r="D44" s="55"/>
      <c r="E44" s="55"/>
      <c r="F44" s="55"/>
      <c r="G44" s="56"/>
      <c r="H44" s="55"/>
      <c r="I44" s="55"/>
      <c r="J44" s="55"/>
      <c r="K44" s="55"/>
      <c r="L44" s="55"/>
    </row>
    <row r="45" spans="2:12" ht="15" customHeight="1" x14ac:dyDescent="0.25">
      <c r="B45" s="222" t="s">
        <v>117</v>
      </c>
      <c r="C45" s="222"/>
      <c r="D45" s="222"/>
      <c r="E45" s="222"/>
      <c r="F45" s="222"/>
      <c r="G45" s="222"/>
      <c r="H45" s="222"/>
      <c r="I45" s="222"/>
      <c r="J45" s="222"/>
      <c r="K45" s="222"/>
      <c r="L45" s="222"/>
    </row>
    <row r="46" spans="2:12" ht="15" customHeight="1" x14ac:dyDescent="0.25">
      <c r="B46" s="55"/>
      <c r="C46" s="55"/>
      <c r="D46" s="55"/>
      <c r="E46" s="55"/>
      <c r="F46" s="55"/>
      <c r="G46" s="63" t="s">
        <v>98</v>
      </c>
      <c r="H46" s="55"/>
      <c r="I46" s="57" t="s">
        <v>99</v>
      </c>
      <c r="K46" s="54"/>
      <c r="L46" s="54"/>
    </row>
    <row r="47" spans="2:12" x14ac:dyDescent="0.25">
      <c r="B47" s="58" t="s">
        <v>137</v>
      </c>
      <c r="C47" s="55"/>
      <c r="D47" s="55"/>
      <c r="E47" s="55"/>
      <c r="F47" s="55"/>
      <c r="G47" s="15"/>
      <c r="H47" s="55"/>
      <c r="I47" s="220"/>
      <c r="J47" s="220"/>
      <c r="K47" s="220"/>
      <c r="L47" s="220"/>
    </row>
    <row r="48" spans="2:12" x14ac:dyDescent="0.25">
      <c r="B48" s="58" t="s">
        <v>119</v>
      </c>
      <c r="C48" s="55"/>
      <c r="D48" s="55"/>
      <c r="E48" s="55"/>
      <c r="F48" s="55"/>
      <c r="G48" s="15"/>
      <c r="H48" s="55"/>
      <c r="I48" s="220"/>
      <c r="J48" s="220"/>
      <c r="K48" s="220"/>
      <c r="L48" s="220"/>
    </row>
    <row r="49" spans="2:12" x14ac:dyDescent="0.25">
      <c r="B49" s="58" t="s">
        <v>138</v>
      </c>
      <c r="C49" s="55"/>
      <c r="D49" s="55"/>
      <c r="E49" s="55"/>
      <c r="F49" s="55"/>
      <c r="G49" s="15"/>
      <c r="H49" s="55"/>
      <c r="I49" s="220"/>
      <c r="J49" s="220"/>
      <c r="K49" s="220"/>
      <c r="L49" s="220"/>
    </row>
    <row r="50" spans="2:12" x14ac:dyDescent="0.25">
      <c r="B50" s="58" t="s">
        <v>120</v>
      </c>
      <c r="C50" s="55"/>
      <c r="D50" s="55"/>
      <c r="E50" s="55"/>
      <c r="F50" s="55"/>
      <c r="G50" s="15"/>
      <c r="H50" s="55"/>
      <c r="I50" s="220"/>
      <c r="J50" s="220"/>
      <c r="K50" s="220"/>
      <c r="L50" s="220"/>
    </row>
    <row r="51" spans="2:12" x14ac:dyDescent="0.25">
      <c r="B51" s="58" t="s">
        <v>121</v>
      </c>
      <c r="C51" s="55"/>
      <c r="D51" s="55"/>
      <c r="E51" s="55"/>
      <c r="F51" s="55"/>
      <c r="G51" s="15"/>
      <c r="H51" s="55"/>
      <c r="I51" s="220"/>
      <c r="J51" s="220"/>
      <c r="K51" s="220"/>
      <c r="L51" s="220"/>
    </row>
    <row r="52" spans="2:12" x14ac:dyDescent="0.25">
      <c r="B52" s="58" t="s">
        <v>122</v>
      </c>
      <c r="C52" s="55"/>
      <c r="D52" s="55"/>
      <c r="E52" s="55"/>
      <c r="F52" s="55"/>
      <c r="G52" s="15"/>
      <c r="H52" s="55"/>
      <c r="I52" s="220"/>
      <c r="J52" s="220"/>
      <c r="K52" s="220"/>
      <c r="L52" s="220"/>
    </row>
    <row r="53" spans="2:12" ht="15" customHeight="1" x14ac:dyDescent="0.25">
      <c r="B53" s="55"/>
      <c r="C53" s="55"/>
      <c r="D53" s="55"/>
      <c r="E53" s="55"/>
      <c r="F53" s="55"/>
      <c r="G53" s="56"/>
      <c r="H53" s="55"/>
      <c r="I53" s="55"/>
      <c r="J53" s="55"/>
      <c r="K53" s="55"/>
      <c r="L53" s="55"/>
    </row>
    <row r="54" spans="2:12" x14ac:dyDescent="0.25">
      <c r="B54" s="58" t="s">
        <v>123</v>
      </c>
      <c r="C54" s="55"/>
      <c r="D54" s="55"/>
      <c r="E54" s="55"/>
      <c r="F54" s="55"/>
      <c r="G54" s="64"/>
      <c r="H54" s="58" t="s">
        <v>124</v>
      </c>
      <c r="I54" s="55"/>
      <c r="J54" s="55"/>
    </row>
    <row r="55" spans="2:12" x14ac:dyDescent="0.25">
      <c r="B55" s="58" t="s">
        <v>125</v>
      </c>
      <c r="C55" s="55"/>
      <c r="D55" s="55"/>
      <c r="E55" s="55"/>
      <c r="F55" s="55"/>
      <c r="G55" s="65"/>
      <c r="H55" s="58" t="s">
        <v>126</v>
      </c>
      <c r="I55" s="55"/>
      <c r="J55" s="55"/>
      <c r="K55" s="55"/>
      <c r="L55" s="55"/>
    </row>
    <row r="56" spans="2:12" x14ac:dyDescent="0.25">
      <c r="B56" s="58"/>
      <c r="C56" s="55"/>
      <c r="D56" s="55"/>
      <c r="E56" s="55"/>
      <c r="F56" s="55"/>
      <c r="G56" s="56"/>
      <c r="H56" s="55"/>
      <c r="I56" s="55"/>
      <c r="J56" s="55"/>
      <c r="K56" s="55"/>
      <c r="L56" s="55"/>
    </row>
    <row r="57" spans="2:12" ht="15" customHeight="1" x14ac:dyDescent="0.25">
      <c r="B57" s="55"/>
      <c r="C57" s="55"/>
      <c r="D57" s="55"/>
      <c r="E57" s="55"/>
      <c r="F57" s="55"/>
      <c r="G57" s="56"/>
      <c r="H57" s="55"/>
      <c r="I57" s="55"/>
      <c r="J57" s="55"/>
      <c r="K57" s="55"/>
      <c r="L57" s="55"/>
    </row>
    <row r="58" spans="2:12" ht="15" customHeight="1" x14ac:dyDescent="0.25">
      <c r="B58" s="55"/>
      <c r="C58" s="55"/>
      <c r="D58" s="55"/>
      <c r="E58" s="55"/>
      <c r="F58" s="55"/>
      <c r="G58" s="56"/>
      <c r="H58" s="55"/>
      <c r="I58" s="55"/>
      <c r="J58" s="55"/>
      <c r="K58" s="55"/>
      <c r="L58" s="55"/>
    </row>
    <row r="59" spans="2:12" ht="15" customHeight="1" x14ac:dyDescent="0.25">
      <c r="B59" s="55"/>
      <c r="C59" s="55"/>
      <c r="D59" s="55"/>
      <c r="E59" s="55"/>
      <c r="F59" s="55"/>
      <c r="G59" s="56"/>
      <c r="H59" s="55"/>
      <c r="I59" s="55"/>
      <c r="J59" s="55"/>
      <c r="K59" s="55"/>
      <c r="L59" s="55"/>
    </row>
    <row r="60" spans="2:12" x14ac:dyDescent="0.25">
      <c r="B60" s="69" t="s">
        <v>63</v>
      </c>
    </row>
    <row r="61" spans="2:12" x14ac:dyDescent="0.25">
      <c r="B61" s="69" t="s">
        <v>64</v>
      </c>
    </row>
    <row r="63" spans="2:12" x14ac:dyDescent="0.25">
      <c r="B63" s="59"/>
      <c r="C63" s="59"/>
      <c r="D63" s="59"/>
    </row>
  </sheetData>
  <sheetProtection algorithmName="SHA-512" hashValue="rjuK8lo4swHM/S84Cl/YlxpDrJqxjklq75XlCCV4QJEJno+dF3z7PiNJ6xg+UxStzmSP9QZZ3oZ08E94HX+wfg==" saltValue="fTXLepwsPxlROw2zPFGTHA==" spinCount="100000" sheet="1" formatCells="0" formatColumns="0" formatRows="0"/>
  <dataConsolidate link="1"/>
  <mergeCells count="49">
    <mergeCell ref="I37:L37"/>
    <mergeCell ref="I38:L38"/>
    <mergeCell ref="B40:F40"/>
    <mergeCell ref="I40:L40"/>
    <mergeCell ref="I50:L50"/>
    <mergeCell ref="I49:L49"/>
    <mergeCell ref="I41:L41"/>
    <mergeCell ref="I42:L42"/>
    <mergeCell ref="I43:L43"/>
    <mergeCell ref="I51:L51"/>
    <mergeCell ref="I52:L52"/>
    <mergeCell ref="B31:F31"/>
    <mergeCell ref="I31:L31"/>
    <mergeCell ref="B32:F32"/>
    <mergeCell ref="I32:L32"/>
    <mergeCell ref="B33:F33"/>
    <mergeCell ref="I33:L33"/>
    <mergeCell ref="B39:F39"/>
    <mergeCell ref="I39:L39"/>
    <mergeCell ref="B45:L45"/>
    <mergeCell ref="I47:L47"/>
    <mergeCell ref="I48:L48"/>
    <mergeCell ref="B35:L35"/>
    <mergeCell ref="B37:F37"/>
    <mergeCell ref="B38:F38"/>
    <mergeCell ref="B30:F30"/>
    <mergeCell ref="I30:L30"/>
    <mergeCell ref="B19:F19"/>
    <mergeCell ref="I19:L19"/>
    <mergeCell ref="B20:F20"/>
    <mergeCell ref="I20:L20"/>
    <mergeCell ref="B21:F21"/>
    <mergeCell ref="I21:L21"/>
    <mergeCell ref="B22:F22"/>
    <mergeCell ref="I22:L22"/>
    <mergeCell ref="B23:E25"/>
    <mergeCell ref="I23:L25"/>
    <mergeCell ref="B27:L27"/>
    <mergeCell ref="B18:F18"/>
    <mergeCell ref="I18:L18"/>
    <mergeCell ref="J6:L6"/>
    <mergeCell ref="B8:L8"/>
    <mergeCell ref="B11:F11"/>
    <mergeCell ref="I11:L11"/>
    <mergeCell ref="B12:F12"/>
    <mergeCell ref="I12:L12"/>
    <mergeCell ref="B13:F13"/>
    <mergeCell ref="I13:L13"/>
    <mergeCell ref="B15:L15"/>
  </mergeCells>
  <dataValidations count="1">
    <dataValidation type="list" allowBlank="1" showInputMessage="1" showErrorMessage="1" sqref="G30:G33 G18:G23 G11:G13 G37:G43 G47:G52" xr:uid="{0DEB034B-4768-458D-B382-CED6C5FD170B}">
      <formula1>"Yes, No, Not Sure"</formula1>
    </dataValidation>
  </dataValidations>
  <printOptions horizontalCentered="1" verticalCentered="1"/>
  <pageMargins left="0.5" right="0.5" top="0.75" bottom="0.75" header="0" footer="0.25"/>
  <pageSetup scale="62" pageOrder="overThenDown" orientation="portrait" r:id="rId1"/>
  <headerFooter>
    <oddHeader>&amp;L&amp;"Arial Narrow,Regular"&amp;8&amp;K03+000
Savings values are estimates.  Actual savings will vary.
Incentives and participation subject to program rules and Participation Agreement.</oddHeader>
    <oddFooter>&amp;L&amp;"Arial Narrow,Regular"&amp;8&amp;K03+000
&amp;D&amp;C&amp;"Arial Narrow,Regular"&amp;8&amp;K03+000
&amp;A&amp;R&amp;8&amp;K03+000Direct Install Energy Assessment Tool (ver. 5.0)
©2016 TRC Energy Services. Property of TRC.
Contractor granted limited license.</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5160B4-ED38-43AC-93E2-A50F61CDBE4D}">
  <sheetPr>
    <tabColor rgb="FF240250"/>
  </sheetPr>
  <dimension ref="B1:O67"/>
  <sheetViews>
    <sheetView showGridLines="0" topLeftCell="A8" zoomScaleNormal="100" workbookViewId="0">
      <selection activeCell="G41" sqref="G41"/>
    </sheetView>
  </sheetViews>
  <sheetFormatPr defaultColWidth="8.85546875" defaultRowHeight="12.6" customHeight="1" x14ac:dyDescent="0.2"/>
  <cols>
    <col min="1" max="1" width="2.85546875" style="76" customWidth="1"/>
    <col min="2" max="2" width="54.85546875" style="76" customWidth="1"/>
    <col min="3" max="3" width="20.5703125" style="76" customWidth="1"/>
    <col min="4" max="4" width="2.140625" style="76" customWidth="1"/>
    <col min="5" max="5" width="25.42578125" style="54" customWidth="1"/>
    <col min="6" max="6" width="12.85546875" style="76" bestFit="1" customWidth="1"/>
    <col min="7" max="7" width="15" style="76" customWidth="1"/>
    <col min="8" max="8" width="12.85546875" style="76" bestFit="1" customWidth="1"/>
    <col min="9" max="9" width="10.85546875" style="76" bestFit="1" customWidth="1"/>
    <col min="10" max="10" width="17.42578125" style="76" customWidth="1"/>
    <col min="11" max="11" width="9.140625" style="76" customWidth="1"/>
    <col min="12" max="12" width="10.5703125" style="76" customWidth="1"/>
    <col min="13" max="13" width="11.140625" style="76" customWidth="1"/>
    <col min="14" max="14" width="11.42578125" style="76" customWidth="1"/>
    <col min="15" max="15" width="6.5703125" style="76" bestFit="1" customWidth="1"/>
    <col min="16" max="16" width="6" style="76" bestFit="1" customWidth="1"/>
    <col min="17" max="17" width="7.140625" style="76" bestFit="1" customWidth="1"/>
    <col min="18" max="18" width="8.5703125" style="76" bestFit="1" customWidth="1"/>
    <col min="19" max="19" width="8.85546875" style="76"/>
    <col min="20" max="20" width="12.5703125" style="76" bestFit="1" customWidth="1"/>
    <col min="21" max="21" width="12.140625" style="76" bestFit="1" customWidth="1"/>
    <col min="22" max="23" width="8.85546875" style="76"/>
    <col min="24" max="24" width="12.85546875" style="76" bestFit="1" customWidth="1"/>
    <col min="25" max="25" width="12.140625" style="76" bestFit="1" customWidth="1"/>
    <col min="26" max="16384" width="8.85546875" style="76"/>
  </cols>
  <sheetData>
    <row r="1" spans="2:6" ht="14.45" customHeight="1" x14ac:dyDescent="0.2"/>
    <row r="2" spans="2:6" ht="14.1" customHeight="1" x14ac:dyDescent="0.2"/>
    <row r="3" spans="2:6" ht="14.1" customHeight="1" x14ac:dyDescent="0.2"/>
    <row r="4" spans="2:6" ht="14.1" customHeight="1" x14ac:dyDescent="0.2"/>
    <row r="5" spans="2:6" ht="14.1" customHeight="1" x14ac:dyDescent="0.2"/>
    <row r="6" spans="2:6" ht="18" x14ac:dyDescent="0.25">
      <c r="B6" s="227" t="s">
        <v>230</v>
      </c>
      <c r="C6" s="227"/>
      <c r="D6" s="227"/>
      <c r="E6" s="227"/>
      <c r="F6" s="77"/>
    </row>
    <row r="7" spans="2:6" ht="18.75" customHeight="1" x14ac:dyDescent="0.25">
      <c r="B7" s="141" t="s">
        <v>231</v>
      </c>
      <c r="C7" s="78"/>
      <c r="D7" s="78"/>
      <c r="E7" s="79"/>
      <c r="F7" s="77"/>
    </row>
    <row r="8" spans="2:6" ht="14.1" customHeight="1" x14ac:dyDescent="0.25">
      <c r="B8" s="142" t="s">
        <v>232</v>
      </c>
      <c r="C8" s="78"/>
      <c r="D8" s="78"/>
      <c r="E8" s="79"/>
      <c r="F8" s="77"/>
    </row>
    <row r="10" spans="2:6" ht="18.75" customHeight="1" x14ac:dyDescent="0.25">
      <c r="B10" s="141" t="s">
        <v>233</v>
      </c>
    </row>
    <row r="11" spans="2:6" ht="12.6" customHeight="1" x14ac:dyDescent="0.2">
      <c r="B11" s="76" t="s">
        <v>234</v>
      </c>
    </row>
    <row r="12" spans="2:6" ht="12.6" customHeight="1" x14ac:dyDescent="0.2">
      <c r="B12" s="76" t="s">
        <v>235</v>
      </c>
    </row>
    <row r="13" spans="2:6" ht="12.6" customHeight="1" x14ac:dyDescent="0.2">
      <c r="B13" s="76" t="s">
        <v>236</v>
      </c>
    </row>
    <row r="14" spans="2:6" ht="12.6" customHeight="1" x14ac:dyDescent="0.2">
      <c r="B14" s="76" t="s">
        <v>237</v>
      </c>
    </row>
    <row r="15" spans="2:6" ht="12.6" customHeight="1" x14ac:dyDescent="0.2">
      <c r="B15" s="76" t="s">
        <v>238</v>
      </c>
    </row>
    <row r="16" spans="2:6" ht="4.3499999999999996" customHeight="1" x14ac:dyDescent="0.2"/>
    <row r="17" spans="2:7" ht="16.5" thickBot="1" x14ac:dyDescent="0.3">
      <c r="B17" s="141" t="s">
        <v>239</v>
      </c>
      <c r="C17" s="80"/>
      <c r="D17" s="80"/>
      <c r="E17" s="81"/>
    </row>
    <row r="18" spans="2:7" ht="13.5" customHeight="1" x14ac:dyDescent="0.2">
      <c r="B18" s="146" t="s">
        <v>240</v>
      </c>
      <c r="C18" s="159"/>
      <c r="D18" s="82"/>
      <c r="E18" s="83"/>
      <c r="F18" s="82"/>
    </row>
    <row r="19" spans="2:7" ht="13.5" customHeight="1" x14ac:dyDescent="0.2">
      <c r="B19" s="147" t="s">
        <v>242</v>
      </c>
      <c r="C19" s="160"/>
      <c r="D19" s="82"/>
      <c r="E19" s="84" t="str">
        <f>IFERROR(IF(ProgramType="RCx-Lite", "Choose Study or Custom Pathway", ""),"")</f>
        <v/>
      </c>
      <c r="F19" s="82"/>
      <c r="G19" s="85"/>
    </row>
    <row r="20" spans="2:7" ht="13.5" customHeight="1" x14ac:dyDescent="0.2">
      <c r="B20" s="147" t="s">
        <v>244</v>
      </c>
      <c r="C20" s="161"/>
      <c r="D20" s="82"/>
      <c r="E20" s="83"/>
      <c r="F20" s="82"/>
    </row>
    <row r="21" spans="2:7" ht="12.95" customHeight="1" thickBot="1" x14ac:dyDescent="0.25">
      <c r="B21" s="148" t="s">
        <v>245</v>
      </c>
      <c r="C21" s="171"/>
      <c r="D21" s="82"/>
      <c r="E21" s="83"/>
      <c r="F21" s="232"/>
    </row>
    <row r="22" spans="2:7" ht="18" customHeight="1" thickBot="1" x14ac:dyDescent="0.25">
      <c r="B22" s="82"/>
      <c r="C22" s="82"/>
      <c r="D22" s="82"/>
      <c r="E22" s="83"/>
      <c r="F22" s="232"/>
      <c r="G22" s="233"/>
    </row>
    <row r="23" spans="2:7" ht="13.5" customHeight="1" x14ac:dyDescent="0.2">
      <c r="B23" s="173" t="s">
        <v>246</v>
      </c>
      <c r="C23" s="172"/>
      <c r="D23" s="82"/>
      <c r="E23" s="83"/>
      <c r="F23" s="232"/>
      <c r="G23" s="233"/>
    </row>
    <row r="24" spans="2:7" ht="15.75" customHeight="1" x14ac:dyDescent="0.2">
      <c r="B24" s="174" t="s">
        <v>247</v>
      </c>
      <c r="C24" s="167"/>
      <c r="D24" s="82"/>
      <c r="E24" s="86"/>
      <c r="F24" s="232"/>
      <c r="G24" s="233"/>
    </row>
    <row r="25" spans="2:7" ht="15.75" customHeight="1" x14ac:dyDescent="0.2">
      <c r="B25" s="174" t="s">
        <v>248</v>
      </c>
      <c r="C25" s="167"/>
      <c r="D25" s="82"/>
      <c r="E25" s="83"/>
      <c r="F25" s="82"/>
    </row>
    <row r="26" spans="2:7" ht="15.75" customHeight="1" x14ac:dyDescent="0.2">
      <c r="B26" s="174" t="s">
        <v>249</v>
      </c>
      <c r="C26" s="167"/>
      <c r="D26" s="82"/>
      <c r="E26" s="83"/>
      <c r="F26" s="82"/>
    </row>
    <row r="27" spans="2:7" ht="15.75" customHeight="1" x14ac:dyDescent="0.2">
      <c r="B27" s="174" t="s">
        <v>250</v>
      </c>
      <c r="C27" s="168"/>
      <c r="D27" s="82"/>
      <c r="E27" s="83"/>
      <c r="F27" s="82"/>
    </row>
    <row r="28" spans="2:7" ht="15.75" customHeight="1" x14ac:dyDescent="0.2">
      <c r="B28" s="174" t="s">
        <v>251</v>
      </c>
      <c r="C28" s="167"/>
      <c r="D28" s="82"/>
      <c r="E28" s="83"/>
      <c r="F28" s="82"/>
    </row>
    <row r="29" spans="2:7" ht="13.5" customHeight="1" x14ac:dyDescent="0.2">
      <c r="B29" s="174" t="s">
        <v>252</v>
      </c>
      <c r="C29" s="169"/>
      <c r="D29" s="82"/>
      <c r="E29" s="87"/>
      <c r="F29" s="88"/>
      <c r="G29" s="89"/>
    </row>
    <row r="30" spans="2:7" ht="13.5" customHeight="1" x14ac:dyDescent="0.2">
      <c r="B30" s="174" t="s">
        <v>253</v>
      </c>
      <c r="C30" s="169"/>
      <c r="D30" s="82"/>
      <c r="E30" s="90"/>
      <c r="F30" s="88"/>
      <c r="G30" s="89"/>
    </row>
    <row r="31" spans="2:7" ht="13.5" customHeight="1" thickBot="1" x14ac:dyDescent="0.25">
      <c r="B31" s="175" t="s">
        <v>254</v>
      </c>
      <c r="C31" s="170"/>
      <c r="D31" s="82"/>
      <c r="E31" s="83"/>
    </row>
    <row r="32" spans="2:7" ht="16.5" customHeight="1" thickBot="1" x14ac:dyDescent="0.25">
      <c r="B32" s="82"/>
      <c r="C32" s="82"/>
      <c r="D32" s="82"/>
      <c r="E32" s="83"/>
      <c r="F32" s="82"/>
    </row>
    <row r="33" spans="2:15" ht="15.6" customHeight="1" x14ac:dyDescent="0.2">
      <c r="B33" s="146" t="s">
        <v>255</v>
      </c>
      <c r="C33" s="162"/>
      <c r="D33" s="82"/>
      <c r="E33" s="90"/>
      <c r="F33" s="82"/>
    </row>
    <row r="34" spans="2:15" ht="15.6" customHeight="1" x14ac:dyDescent="0.2">
      <c r="B34" s="147" t="s">
        <v>356</v>
      </c>
      <c r="C34" s="163"/>
      <c r="D34" s="82"/>
      <c r="E34" s="90"/>
      <c r="F34" s="82"/>
    </row>
    <row r="35" spans="2:15" ht="15.6" customHeight="1" x14ac:dyDescent="0.2">
      <c r="B35" s="147" t="s">
        <v>256</v>
      </c>
      <c r="C35" s="163"/>
      <c r="D35" s="82"/>
      <c r="E35" s="90"/>
      <c r="F35" s="82"/>
    </row>
    <row r="36" spans="2:15" ht="13.5" thickBot="1" x14ac:dyDescent="0.25">
      <c r="B36" s="148" t="s">
        <v>257</v>
      </c>
      <c r="C36" s="164"/>
      <c r="E36" s="83"/>
      <c r="F36" s="82"/>
    </row>
    <row r="37" spans="2:15" ht="4.3499999999999996" customHeight="1" x14ac:dyDescent="0.2">
      <c r="D37" s="91"/>
      <c r="E37" s="83"/>
      <c r="F37" s="82"/>
    </row>
    <row r="38" spans="2:15" ht="16.5" thickBot="1" x14ac:dyDescent="0.3">
      <c r="B38" s="143" t="s">
        <v>258</v>
      </c>
      <c r="C38" s="92"/>
      <c r="D38" s="93"/>
      <c r="E38" s="83"/>
      <c r="F38" s="82"/>
      <c r="G38" s="82"/>
      <c r="H38" s="82"/>
      <c r="I38" s="82"/>
      <c r="J38" s="82"/>
      <c r="K38" s="82"/>
      <c r="L38" s="82"/>
      <c r="M38" s="82"/>
      <c r="N38" s="82"/>
      <c r="O38" s="82"/>
    </row>
    <row r="39" spans="2:15" ht="12.75" x14ac:dyDescent="0.2">
      <c r="B39" s="146" t="s">
        <v>259</v>
      </c>
      <c r="C39" s="94">
        <f>IFERROR('Reference Values_Backend Logic'!I9, "")</f>
        <v>0</v>
      </c>
      <c r="D39" s="93"/>
      <c r="E39" s="95"/>
    </row>
    <row r="40" spans="2:15" ht="12.75" x14ac:dyDescent="0.2">
      <c r="B40" s="147" t="s">
        <v>260</v>
      </c>
      <c r="C40" s="96">
        <f>IFERROR('Reference Values_Backend Logic'!I11, "")</f>
        <v>0</v>
      </c>
      <c r="D40" s="93"/>
    </row>
    <row r="41" spans="2:15" ht="13.5" thickBot="1" x14ac:dyDescent="0.25">
      <c r="B41" s="147" t="s">
        <v>261</v>
      </c>
      <c r="C41" s="97">
        <f>IFERROR('Reference Values_Backend Logic'!I10, "")</f>
        <v>0</v>
      </c>
    </row>
    <row r="42" spans="2:15" ht="4.7" customHeight="1" x14ac:dyDescent="0.2">
      <c r="D42" s="91"/>
    </row>
    <row r="43" spans="2:15" ht="17.45" customHeight="1" thickBot="1" x14ac:dyDescent="0.3">
      <c r="B43" s="141" t="s">
        <v>262</v>
      </c>
      <c r="C43" s="91"/>
      <c r="D43" s="98"/>
    </row>
    <row r="44" spans="2:15" ht="12.6" customHeight="1" x14ac:dyDescent="0.2">
      <c r="B44" s="146" t="str">
        <f>IFERROR(
  IF(ProgramType="RCx","Milestone 1: Site Investigation Study Incentive",
  IF(ProgramType="RCx-Lite","Milestone 1: Site Investigation Study Incentive",
  IF(ProgramType="SEM","Milestone 1: SEM Action Plan Incentive",""))),
"")</f>
        <v/>
      </c>
      <c r="C44" s="99" t="str">
        <f>IFERROR(
  IF(ProgramType="RCx", RCx_IncentiveM1PA,
    IF(ProgramType="RCx-Lite",
        IF(Pathway="Study", RCxLite_IncentiveM1PA, IF(Pathway="Custom","No PA Incentive Offered", "")),
        IF(ProgramType="SEM", SEM_IncentiveM1PA, "")
    )
  ),
"")</f>
        <v/>
      </c>
      <c r="D44" s="100"/>
      <c r="E44" s="144" t="str">
        <f>IF(C44 = "", "", "Paid prior to installation")</f>
        <v/>
      </c>
    </row>
    <row r="45" spans="2:15" ht="12.75" x14ac:dyDescent="0.2">
      <c r="B45" s="149" t="s">
        <v>263</v>
      </c>
      <c r="C45" s="101" t="str" cm="1">
        <f t="array" ref="C45">IFERROR(
  IF(ProgramType="RCx", RCx_IncentiveM2PA,
    IF(ProgramType="RCx-Lite",
        IF(Pathway="Study", RCxLite_IncentiveM2PA, IF(Pathway="Custom","No PA Incentive Offered", "")),
        IF(ProgramType="SEM", SEM_IncentiveM2PA, "")
    )
  ),
"")</f>
        <v/>
      </c>
      <c r="D45" s="98"/>
      <c r="E45" s="145" t="str">
        <f>IF(C45="","",
IF(ProgramType="RCx","Paid following M&amp;V",
IF(ProgramType="RCx-Lite","Paid following installation",
IF(ProgramType="SEM","Paid following 12 months of M&amp;V"))))</f>
        <v/>
      </c>
    </row>
    <row r="46" spans="2:15" ht="12.75" x14ac:dyDescent="0.2">
      <c r="B46" s="147" t="s">
        <v>264</v>
      </c>
      <c r="C46" s="101" t="str" cm="1">
        <f t="array" ref="C46">IFERROR(IF(ProgramType="RCx", RCx_EstimatedIncentivePA,
IF(ProgramType="RCx-Lite", RCxLite_EstimatedIncentivePA,
IF(ProgramType="SEM", SEM_EstimatedIncentivePA, ""))),"")</f>
        <v/>
      </c>
      <c r="D46" s="98"/>
      <c r="E46" s="145" t="str">
        <f>IF(C44="", "", IF(C46=C47, "Maximum potential incentive has been met.", ""))</f>
        <v/>
      </c>
    </row>
    <row r="47" spans="2:15" ht="13.5" thickBot="1" x14ac:dyDescent="0.25">
      <c r="B47" s="148" t="s">
        <v>265</v>
      </c>
      <c r="C47" s="102" t="str" cm="1">
        <f t="array" ref="C47">IFERROR(IF(ProgramType="RCx",RCx_MaxIncentivePA,
IF(ProgramType="RCx-Lite",RCxLite_MaxIncentivePA,
IF(ProgramType="SEM",SEM_MaxIncentivePA,""))),"")</f>
        <v/>
      </c>
      <c r="E47" s="103" t="str">
        <f xml:space="preserve">
IF(C46=C47,"",
IF(ProgramType="RCx","If savings are 100% realized, you are eligible for the Maximum Potential Incentive",
IF(ProgramType="RCx-Lite","",
IF(ProgramType="SEM","If savings are 100% realized, you are eligible for the Maximum Potential Incentive"))))</f>
        <v/>
      </c>
    </row>
    <row r="48" spans="2:15" ht="12.75" x14ac:dyDescent="0.2">
      <c r="E48" s="103"/>
    </row>
    <row r="49" spans="2:5" ht="37.5" customHeight="1" thickBot="1" x14ac:dyDescent="0.25">
      <c r="B49" s="228" t="s">
        <v>354</v>
      </c>
      <c r="C49" s="228"/>
      <c r="E49" s="103"/>
    </row>
    <row r="50" spans="2:5" ht="13.5" thickBot="1" x14ac:dyDescent="0.25">
      <c r="B50" s="150" t="s">
        <v>266</v>
      </c>
      <c r="C50" s="104" t="str" cm="1">
        <f t="array" ref="C50">IFERROR(
  IF(C36="","",
    IF(ProgramType="RCx-Lite",
      IF(Pathway="Study", MIN(TotalElectricSavings, C36) * ReferralBonus_Rate,
        IF(Pathway="Custom","No PA Incentive Offered","")
      ),
      MIN(TotalElectricSavings, C36) * ReferralBonus_Rate
    )
  ),
"")</f>
        <v/>
      </c>
      <c r="D50" s="98"/>
      <c r="E50" s="145" t="str">
        <f>IF(ReferralBonus_PA="", "", "Incentive calculation will be based on final Energy Management project savings or complementary program savings, whichever is less.")</f>
        <v/>
      </c>
    </row>
    <row r="51" spans="2:5" ht="12.6" customHeight="1" x14ac:dyDescent="0.2">
      <c r="E51" s="76"/>
    </row>
    <row r="52" spans="2:5" ht="16.5" thickBot="1" x14ac:dyDescent="0.3">
      <c r="B52" s="141" t="s">
        <v>267</v>
      </c>
      <c r="D52" s="98"/>
    </row>
    <row r="53" spans="2:5" ht="12.6" customHeight="1" x14ac:dyDescent="0.2">
      <c r="B53" s="146" t="str">
        <f>IF(ProgramType="RCx","Milestone 1: Installation Incentive",
IF(ProgramType="RCx-Lite","M1: Installation Incentive",
IF(ProgramType="SEM","M1: 6 Months Engagement Incentive","")))</f>
        <v/>
      </c>
      <c r="C53" s="99" t="str" cm="1">
        <f t="array" ref="C53">IFERROR(IF(ProgramType="RCx", RCx_IncentiveM1C,
IF(ProgramType="RCx-Lite", RCxLite_IncentiveM1C,
IF(ProgramType="SEM", SEM_IncentiveM1C, ""))),"")</f>
        <v/>
      </c>
      <c r="D53" s="98"/>
      <c r="E53" s="145" t="str">
        <f>IF(ProgramType="RCx","Paid following installation.",
IF(ProgramType="RCx-Lite","Paid following installation",
IF(ProgramType="SEM","Paid following 6 months of M&amp;V and engagement.","")))</f>
        <v/>
      </c>
    </row>
    <row r="54" spans="2:5" ht="12.6" customHeight="1" x14ac:dyDescent="0.2">
      <c r="B54" s="147" t="str">
        <f>IF(ProgramType="RCx","Milestone 2: M&amp;V Incentive",
IF(ProgramType="RCx-Lite","",
IF(ProgramType="SEM","M2: 12 Months Engagement Incentive","")))</f>
        <v/>
      </c>
      <c r="C54" s="101" t="str" cm="1">
        <f t="array" ref="C54">IFERROR(IF(ProgramType="RCx", RCx_IncentiveM2C,
IF(ProgramType="RCx-Lite", "-",
IF(ProgramType="SEM", SEM_IncentiveM2C, ""))),"")</f>
        <v/>
      </c>
      <c r="D54" s="98"/>
      <c r="E54" s="145" t="str">
        <f>IF(ProgramType="RCx","Paid following M&amp;V.",
IF(ProgramType="RCx-Lite","",
IF(ProgramType="SEM","Paid following 12 months of M&amp;V and engagement.","")))</f>
        <v/>
      </c>
    </row>
    <row r="55" spans="2:5" ht="12.6" customHeight="1" thickBot="1" x14ac:dyDescent="0.25">
      <c r="B55" s="148" t="s">
        <v>268</v>
      </c>
      <c r="C55" s="102" t="str" cm="1">
        <f t="array" ref="C55">IFERROR(IF(ProgramType="RCx", RCx_IncentiveM1C+RCx_IncentiveM2C,
IF(ProgramType="RCx-Lite", RCxLite_IncentiveM1C,
IF(ProgramType="SEM", SEM_IncentiveM1C+SEM_IncentiveM2C, ""))),"")</f>
        <v/>
      </c>
      <c r="E55" s="103"/>
    </row>
    <row r="57" spans="2:5" ht="13.35" customHeight="1" x14ac:dyDescent="0.25">
      <c r="B57" s="141" t="s">
        <v>269</v>
      </c>
    </row>
    <row r="58" spans="2:5" ht="93.95" customHeight="1" x14ac:dyDescent="0.2">
      <c r="B58" s="229" t="s">
        <v>353</v>
      </c>
      <c r="C58" s="229"/>
    </row>
    <row r="59" spans="2:5" ht="12.75" x14ac:dyDescent="0.2"/>
    <row r="60" spans="2:5" ht="12.6" customHeight="1" x14ac:dyDescent="0.2">
      <c r="B60" s="230" t="s">
        <v>270</v>
      </c>
      <c r="C60" s="230"/>
    </row>
    <row r="61" spans="2:5" ht="12.6" customHeight="1" x14ac:dyDescent="0.2">
      <c r="B61" s="230"/>
      <c r="C61" s="230"/>
    </row>
    <row r="62" spans="2:5" ht="12.6" customHeight="1" x14ac:dyDescent="0.2">
      <c r="B62" s="230"/>
      <c r="C62" s="230"/>
    </row>
    <row r="63" spans="2:5" ht="12.6" customHeight="1" x14ac:dyDescent="0.2">
      <c r="B63" s="230"/>
      <c r="C63" s="230"/>
    </row>
    <row r="64" spans="2:5" ht="12.6" customHeight="1" x14ac:dyDescent="0.2">
      <c r="B64" s="230"/>
      <c r="C64" s="230"/>
    </row>
    <row r="67" spans="2:2" ht="12.6" customHeight="1" x14ac:dyDescent="0.2">
      <c r="B67" s="105"/>
    </row>
  </sheetData>
  <sheetProtection algorithmName="SHA-512" hashValue="wTXFk3xsNWEFm7zrspYUwPKTNPIaH7Td7yLzry3TatILt0EEkFWJd4b+EJkwyK6g/XG2QlMkmPtef5KWVm/fEg==" saltValue="AN1sypSqX9D0nI0ly9bd9w==" spinCount="100000" sheet="1" objects="1" scenarios="1"/>
  <mergeCells count="4">
    <mergeCell ref="B6:E6"/>
    <mergeCell ref="B49:C49"/>
    <mergeCell ref="B58:C58"/>
    <mergeCell ref="B60:C64"/>
  </mergeCells>
  <conditionalFormatting sqref="C19">
    <cfRule type="expression" dxfId="6" priority="8">
      <formula>C18&lt;&gt;"RCx-Lite"</formula>
    </cfRule>
  </conditionalFormatting>
  <conditionalFormatting sqref="C25">
    <cfRule type="expression" dxfId="5" priority="5">
      <formula>AND(C25 ="", C29&lt;&gt;"")</formula>
    </cfRule>
  </conditionalFormatting>
  <conditionalFormatting sqref="C26">
    <cfRule type="expression" dxfId="4" priority="3">
      <formula>AND(C26="", C30&lt;&gt;"")</formula>
    </cfRule>
  </conditionalFormatting>
  <conditionalFormatting sqref="C28">
    <cfRule type="expression" dxfId="3" priority="1">
      <formula>AND(C28="", C31&lt;&gt;"")</formula>
    </cfRule>
  </conditionalFormatting>
  <conditionalFormatting sqref="C29:C30">
    <cfRule type="expression" dxfId="2" priority="4">
      <formula>C25&lt;&gt;""</formula>
    </cfRule>
  </conditionalFormatting>
  <conditionalFormatting sqref="C31">
    <cfRule type="expression" dxfId="1" priority="2">
      <formula>C28&lt;&gt;""</formula>
    </cfRule>
  </conditionalFormatting>
  <conditionalFormatting sqref="C44:C47 C50">
    <cfRule type="expression" dxfId="0" priority="7">
      <formula>UPPER(TRIM($C$19))="CUSTOM"</formula>
    </cfRule>
  </conditionalFormatting>
  <dataValidations count="12">
    <dataValidation allowBlank="1" showInputMessage="1" showErrorMessage="1" prompt="Default: 100%. Enter percentage of estimated savings expected to be achieved following M&amp;V. " sqref="C33:C34" xr:uid="{4B89836E-E289-4D72-A272-2CB88186ADDE}"/>
    <dataValidation type="custom" allowBlank="1" showInputMessage="1" showErrorMessage="1" sqref="C28" xr:uid="{57BB513D-D064-4D97-97F7-C5CB6AC50547}">
      <formula1>AND(C31="", ISNUMBER(C28), C28&gt;=0)</formula1>
    </dataValidation>
    <dataValidation type="custom" allowBlank="1" showInputMessage="1" showErrorMessage="1" sqref="C25" xr:uid="{9D96F3C3-D45E-4BC9-BA12-94A4F88AE503}">
      <formula1>AND(C29="", ISNUMBER(C25), C25&gt;=0)</formula1>
    </dataValidation>
    <dataValidation type="textLength" operator="lessThanOrEqual" allowBlank="1" showInputMessage="1" showErrorMessage="1" error="Lighting savings cannot exceed total electricity savings. " sqref="C26" xr:uid="{96A2F519-1C6E-446D-8160-3B785AFCC0E3}">
      <formula1>OR(C26 = "", AND(C30 = "", ISNUMBER(C26), C26&gt;=0, C26&lt;=C25))</formula1>
    </dataValidation>
    <dataValidation type="custom" errorStyle="warning" allowBlank="1" showInputMessage="1" prompt="Typically 5-10%, up to 15% for older, poorly maintained buildings_x000a_" sqref="C30" xr:uid="{916C61CA-45F5-4CCE-A87E-732B862C2270}">
      <formula1>OR(C30&lt;=0.15, C30="")</formula1>
    </dataValidation>
    <dataValidation type="list" allowBlank="1" showInputMessage="1" showErrorMessage="1" prompt="Only input for RCx-Lite Pathway" sqref="C19" xr:uid="{D7D1DEFB-070B-439D-8DF4-0FA6AA428F50}">
      <formula1>IF(C18="RCx-Lite", StudyOptions, Dash)</formula1>
    </dataValidation>
    <dataValidation allowBlank="1" showInputMessage="1" showErrorMessage="1" prompt="Enter Referral Project Savings Amount. Leave blank if N/A." sqref="C36" xr:uid="{82C1F3B3-AE22-4EE5-8A89-F811C802E5D6}"/>
    <dataValidation type="custom" allowBlank="1" showInputMessage="1" showErrorMessage="1" prompt="0% for no gas measures in scope_x000a_" sqref="C31" xr:uid="{29A01DE0-A1BB-4F57-B19C-7CBC160579DC}">
      <formula1>AND(C28="", ISNUMBER(C31), C31&gt;=0, C31&lt;=1)</formula1>
    </dataValidation>
    <dataValidation type="custom" allowBlank="1" showInputMessage="1" showErrorMessage="1" prompt="Percent of electricity savings associated with lighting_x000a_" sqref="C30" xr:uid="{66798FEB-7895-4A02-912D-14A188FEBB91}">
      <formula1>AND(C26 = "", ISNUMBER(C30), C30&gt;=0, C30&lt;=1)</formula1>
    </dataValidation>
    <dataValidation type="custom" errorStyle="warning" allowBlank="1" showInputMessage="1" showErrorMessage="1" errorTitle="High Savings Warning" error="Electric reduction target over 15% may be unrealistic._x000a_" prompt="Typically 5-10%, up to 15% for older, poorly maintained buildings_x000a_" sqref="C29" xr:uid="{A1FCA07B-F935-427D-8156-C15DC1D76C6F}">
      <formula1>AND($C$25="", OR($C$29="", $C$29&lt;=0.15))</formula1>
    </dataValidation>
    <dataValidation type="list" allowBlank="1" showInputMessage="1" showErrorMessage="1" sqref="C18" xr:uid="{AC53A741-17A7-473C-9EB3-248D88AD2AAA}">
      <formula1>"RCx, RCx-Lite, SEM"</formula1>
    </dataValidation>
    <dataValidation allowBlank="1" showInputMessage="1" showErrorMessage="1" prompt="Default: 100%. Enter percentage of estimated savings expected to be achieved following M&amp;V. _x000a_" sqref="C34:C35" xr:uid="{3C44259B-24B0-41CB-81ED-CFDC170BCA15}"/>
  </dataValidations>
  <pageMargins left="0.45" right="0.45" top="0.5" bottom="0.5" header="0.3" footer="0.3"/>
  <pageSetup orientation="portrait" horizontalDpi="1200" verticalDpi="12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23BC59-39D9-432C-9439-9CBCDE0849B3}">
  <dimension ref="B1:R55"/>
  <sheetViews>
    <sheetView showGridLines="0" topLeftCell="D1" zoomScale="85" zoomScaleNormal="85" workbookViewId="0">
      <selection activeCell="E51" sqref="E51"/>
    </sheetView>
  </sheetViews>
  <sheetFormatPr defaultColWidth="8.85546875" defaultRowHeight="14.25" x14ac:dyDescent="0.2"/>
  <cols>
    <col min="1" max="1" width="2.85546875" style="107" customWidth="1"/>
    <col min="2" max="2" width="35.5703125" style="106" customWidth="1"/>
    <col min="3" max="3" width="27" style="106" customWidth="1"/>
    <col min="4" max="6" width="17" style="107" customWidth="1"/>
    <col min="7" max="7" width="14" style="107" customWidth="1"/>
    <col min="8" max="8" width="39.42578125" style="107" customWidth="1"/>
    <col min="9" max="9" width="16.42578125" style="107" customWidth="1"/>
    <col min="10" max="10" width="11.85546875" style="107" customWidth="1"/>
    <col min="11" max="11" width="20.140625" style="107" customWidth="1"/>
    <col min="12" max="12" width="25.5703125" style="107" customWidth="1"/>
    <col min="13" max="13" width="22.85546875" style="107" customWidth="1"/>
    <col min="14" max="15" width="24.85546875" style="107" customWidth="1"/>
    <col min="16" max="17" width="19.5703125" style="107" customWidth="1"/>
    <col min="18" max="18" width="24.42578125" style="107" bestFit="1" customWidth="1"/>
    <col min="19" max="19" width="21.42578125" style="107" bestFit="1" customWidth="1"/>
    <col min="20" max="16384" width="8.85546875" style="107"/>
  </cols>
  <sheetData>
    <row r="1" spans="2:18" ht="14.45" customHeight="1" x14ac:dyDescent="0.2"/>
    <row r="2" spans="2:18" ht="14.45" customHeight="1" x14ac:dyDescent="0.2"/>
    <row r="3" spans="2:18" ht="14.45" customHeight="1" x14ac:dyDescent="0.2"/>
    <row r="4" spans="2:18" ht="14.45" customHeight="1" x14ac:dyDescent="0.2"/>
    <row r="5" spans="2:18" ht="14.45" customHeight="1" x14ac:dyDescent="0.2"/>
    <row r="6" spans="2:18" ht="14.45" customHeight="1" x14ac:dyDescent="0.25">
      <c r="B6" s="227" t="s">
        <v>271</v>
      </c>
      <c r="C6" s="227"/>
      <c r="H6" s="227" t="s">
        <v>272</v>
      </c>
      <c r="I6" s="227"/>
    </row>
    <row r="7" spans="2:18" ht="15.75" x14ac:dyDescent="0.25">
      <c r="H7" s="108" t="s">
        <v>273</v>
      </c>
      <c r="K7" s="109" t="s">
        <v>274</v>
      </c>
    </row>
    <row r="8" spans="2:18" ht="15" x14ac:dyDescent="0.25">
      <c r="B8" s="151" t="s">
        <v>275</v>
      </c>
      <c r="C8" s="151" t="s">
        <v>276</v>
      </c>
      <c r="D8" s="151" t="s">
        <v>241</v>
      </c>
      <c r="E8" s="151" t="s">
        <v>277</v>
      </c>
      <c r="F8" s="151" t="s">
        <v>278</v>
      </c>
      <c r="G8" s="110"/>
      <c r="H8" s="151" t="s">
        <v>279</v>
      </c>
      <c r="I8" s="151" t="s">
        <v>280</v>
      </c>
      <c r="K8" s="152" t="s">
        <v>281</v>
      </c>
      <c r="L8" s="152" t="s">
        <v>282</v>
      </c>
      <c r="M8" s="152" t="s">
        <v>283</v>
      </c>
      <c r="N8" s="152" t="s">
        <v>284</v>
      </c>
      <c r="O8" s="152" t="s">
        <v>285</v>
      </c>
      <c r="P8" s="152" t="s">
        <v>298</v>
      </c>
      <c r="Q8" s="152" t="s">
        <v>286</v>
      </c>
      <c r="R8" s="111"/>
    </row>
    <row r="9" spans="2:18" x14ac:dyDescent="0.2">
      <c r="B9" s="106" t="s">
        <v>287</v>
      </c>
      <c r="C9" s="106" t="s">
        <v>288</v>
      </c>
      <c r="D9" s="112">
        <v>0.1</v>
      </c>
      <c r="E9" s="112">
        <v>0.1</v>
      </c>
      <c r="F9" s="113"/>
      <c r="H9" s="106" t="s">
        <v>289</v>
      </c>
      <c r="I9" s="114">
        <f>IFERROR(IF(EstimatedTotalElectricSavingskWh = "", 'Incentive Calculator'!C23*ElectricReductionTarget*kWhSavingsRealized, EstimatedTotalElectricSavingskWh*kWhSavingsRealized), "")</f>
        <v>0</v>
      </c>
      <c r="K9" s="115">
        <f>IFERROR(E39*CalculatedValues[[#This Row],[Output]] + F39*I10, "")</f>
        <v>0</v>
      </c>
      <c r="L9" s="112">
        <f>IFERROR(H39*ServicesCost, "")</f>
        <v>0</v>
      </c>
      <c r="M9" s="116">
        <f>IFERROR(MIN(K9,L9), "")</f>
        <v>0</v>
      </c>
      <c r="N9" s="115">
        <f>IFERROR(E40*CalculatedValues[[#This Row],[Output]]*kWhSavingsRealized + F40*I10*ThermSavingsRealized, "")</f>
        <v>0</v>
      </c>
      <c r="O9" s="116">
        <f>IFERROR(E41*CalculatedValues[[#This Row],[Output]]*kWhSavingsRealized + F41*I10*ThermSavingsRealized, "")</f>
        <v>0</v>
      </c>
      <c r="P9" s="116">
        <f>IFERROR(H40*ServicesCost, "")</f>
        <v>0</v>
      </c>
      <c r="Q9" s="116">
        <f>IFERROR(MIN(IF(AND(kWhSavingsRealized&gt;=1,ThermSavingsRealized&gt;=1), O9, I12*E40*CalculatedValues[[#This Row],[Output]] + I12*F40*I10), P9), "")</f>
        <v>0</v>
      </c>
    </row>
    <row r="10" spans="2:18" x14ac:dyDescent="0.2">
      <c r="B10" s="106" t="s">
        <v>287</v>
      </c>
      <c r="C10" s="106" t="s">
        <v>290</v>
      </c>
      <c r="D10" s="112">
        <v>1.2</v>
      </c>
      <c r="E10" s="112">
        <v>0.4</v>
      </c>
      <c r="H10" s="106" t="s">
        <v>291</v>
      </c>
      <c r="I10" s="114">
        <f>IFERROR(IF(EstimatedThermSavings = "", ThermReductionTarget*'Incentive Calculator'!BaselineTherms*ThermSavingsRealized, EstimatedThermSavings*ThermSavingsRealized), "")</f>
        <v>0</v>
      </c>
      <c r="K10" s="117">
        <f>IFERROR(TotalElectricSavings*E42 + TotalThermSavings*F42 + TotalLightingSavings*G42, "")</f>
        <v>0</v>
      </c>
      <c r="L10" s="118">
        <f>IFERROR(H42*ProjectCost, "")</f>
        <v>0</v>
      </c>
      <c r="M10" s="117">
        <f>IFERROR(MIN(RCxOutputs36[[#This Row],[SPIncentiveM1]]*I42, RCxOutputs36[[#This Row],[EnergyIncentiveM1]]*I42), "")</f>
        <v>0</v>
      </c>
      <c r="N10" s="117"/>
      <c r="O10" s="117"/>
      <c r="P10" s="117">
        <f>IFERROR(H42*ProjectCost, "")</f>
        <v>0</v>
      </c>
      <c r="Q10" s="119">
        <f>RCxOutputs36[[#This Row],[ActualIncentiveM1]]</f>
        <v>0</v>
      </c>
    </row>
    <row r="11" spans="2:18" x14ac:dyDescent="0.2">
      <c r="B11" s="106" t="s">
        <v>287</v>
      </c>
      <c r="C11" s="106" t="s">
        <v>292</v>
      </c>
      <c r="D11" s="120"/>
      <c r="E11" s="120">
        <v>0.3</v>
      </c>
      <c r="H11" s="106" t="s">
        <v>260</v>
      </c>
      <c r="I11" s="114" cm="1">
        <f t="array" ref="I11">IFERROR(IF(EstimatedLightingSavingskWh = "", 'Incentive Calculator'!C23*LightingReductionTarget*LightingkWhSavingsRealized, EstimatedLightingSavingskWh*LightingkWhSavingsRealized), "")</f>
        <v>0</v>
      </c>
      <c r="J11" s="231"/>
    </row>
    <row r="12" spans="2:18" ht="15.75" x14ac:dyDescent="0.25">
      <c r="D12" s="113"/>
      <c r="E12" s="113"/>
      <c r="F12" s="113"/>
      <c r="H12" s="106" t="s">
        <v>293</v>
      </c>
      <c r="I12" s="121">
        <f>IFERROR(IF('Incentive Calculator'!C33= "", 1, 'Incentive Calculator'!C33), "")</f>
        <v>1</v>
      </c>
      <c r="K12" s="109" t="s">
        <v>294</v>
      </c>
    </row>
    <row r="13" spans="2:18" ht="15" x14ac:dyDescent="0.25">
      <c r="B13" s="106" t="s">
        <v>295</v>
      </c>
      <c r="C13" s="106" t="s">
        <v>288</v>
      </c>
      <c r="D13" s="113"/>
      <c r="E13" s="113"/>
      <c r="F13" s="112">
        <v>0.1</v>
      </c>
      <c r="H13" s="106" t="s">
        <v>296</v>
      </c>
      <c r="I13" s="121">
        <f>IFERROR(IF('Incentive Calculator'!C35= "", 1, 'Incentive Calculator'!C35), "")</f>
        <v>1</v>
      </c>
      <c r="K13" s="152" t="s">
        <v>281</v>
      </c>
      <c r="L13" s="152" t="s">
        <v>282</v>
      </c>
      <c r="M13" s="152" t="s">
        <v>283</v>
      </c>
      <c r="N13" s="152" t="s">
        <v>297</v>
      </c>
      <c r="O13" s="152" t="s">
        <v>298</v>
      </c>
      <c r="P13" s="152" t="s">
        <v>286</v>
      </c>
    </row>
    <row r="14" spans="2:18" x14ac:dyDescent="0.2">
      <c r="D14" s="122"/>
      <c r="E14" s="122"/>
      <c r="H14" s="123" t="s">
        <v>355</v>
      </c>
      <c r="I14" s="124">
        <f>IFERROR(IF('Incentive Calculator'!C34= "", 1, 'Incentive Calculator'!C34), "")</f>
        <v>1</v>
      </c>
      <c r="K14" s="115">
        <f>IFERROR(I9*E44 + I10*F44, "")</f>
        <v>0</v>
      </c>
      <c r="L14" s="116">
        <f>IFERROR(H44*ServicesCost, "")</f>
        <v>0</v>
      </c>
      <c r="M14" s="116">
        <f>IFERROR(MIN(RCxLiteOutputs32[[#This Row],[SPIncentiveM1]],RCxLiteOutputs32[[#This Row],[EnergyIncentiveM1]]), "")</f>
        <v>0</v>
      </c>
      <c r="N14" s="116">
        <f>IFERROR(kWhSavingsRealized*I9*E45 +_xlfn.SINGLE( ThermSavingsRealized)*I10*F45, "")</f>
        <v>0</v>
      </c>
      <c r="O14" s="116">
        <f>IFERROR(H45*ServicesCost, "")</f>
        <v>0</v>
      </c>
      <c r="P14" s="116">
        <f>IFERROR(MIN(RCxLiteOutputs32[[#This Row],[SPIncentiveM2]],RCxLiteOutputs32[[#This Row],[EnergyIncentiveM2]]), "")</f>
        <v>0</v>
      </c>
    </row>
    <row r="15" spans="2:18" x14ac:dyDescent="0.2">
      <c r="B15" s="106" t="s">
        <v>299</v>
      </c>
      <c r="C15" s="106" t="s">
        <v>288</v>
      </c>
      <c r="D15" s="112">
        <v>0.15</v>
      </c>
      <c r="E15" s="112">
        <v>0.1</v>
      </c>
      <c r="F15" s="112">
        <v>0.15</v>
      </c>
      <c r="K15" s="119">
        <f>IFERROR(F46*I10 + G46*I11 + E46*(I9-I11), "")</f>
        <v>0</v>
      </c>
      <c r="L15" s="119">
        <f>IFERROR(H46*ProjectCost, "")</f>
        <v>0</v>
      </c>
      <c r="M15" s="119">
        <f>IFERROR(MIN(RCxLiteOutputs32[[#Totals],[EnergyIncentiveM1]], RCxLiteOutputs32[[#Totals],[SPIncentiveM1]]), "")</f>
        <v>0</v>
      </c>
      <c r="N15" s="119"/>
      <c r="O15" s="119"/>
      <c r="P15" s="119"/>
    </row>
    <row r="16" spans="2:18" ht="15.75" x14ac:dyDescent="0.25">
      <c r="B16" s="106" t="s">
        <v>300</v>
      </c>
      <c r="C16" s="106" t="s">
        <v>288</v>
      </c>
      <c r="D16" s="112">
        <v>0.2</v>
      </c>
      <c r="E16" s="112"/>
      <c r="F16" s="112">
        <v>0.2</v>
      </c>
      <c r="H16" s="108" t="s">
        <v>301</v>
      </c>
    </row>
    <row r="17" spans="2:17" ht="18" x14ac:dyDescent="0.25">
      <c r="B17" s="106" t="s">
        <v>302</v>
      </c>
      <c r="C17" s="106" t="s">
        <v>290</v>
      </c>
      <c r="D17" s="112">
        <v>1.2</v>
      </c>
      <c r="E17" s="112">
        <v>0.4</v>
      </c>
      <c r="F17" s="112">
        <v>1.2</v>
      </c>
      <c r="H17" s="151" t="s">
        <v>303</v>
      </c>
      <c r="I17" s="125"/>
      <c r="K17" s="109" t="s">
        <v>304</v>
      </c>
    </row>
    <row r="18" spans="2:17" ht="15" x14ac:dyDescent="0.25">
      <c r="B18" s="106" t="s">
        <v>302</v>
      </c>
      <c r="C18" s="106" t="s">
        <v>305</v>
      </c>
      <c r="D18" s="120">
        <v>0.4</v>
      </c>
      <c r="E18" s="120">
        <v>0.4</v>
      </c>
      <c r="F18" s="120">
        <v>0.4</v>
      </c>
      <c r="H18" s="126" t="s">
        <v>306</v>
      </c>
      <c r="K18" s="152" t="s">
        <v>281</v>
      </c>
      <c r="L18" s="152" t="s">
        <v>282</v>
      </c>
      <c r="M18" s="152" t="s">
        <v>283</v>
      </c>
      <c r="N18" s="152" t="s">
        <v>284</v>
      </c>
      <c r="O18" s="152" t="s">
        <v>285</v>
      </c>
      <c r="P18" s="152" t="s">
        <v>298</v>
      </c>
      <c r="Q18" s="152" t="s">
        <v>286</v>
      </c>
    </row>
    <row r="19" spans="2:17" x14ac:dyDescent="0.2">
      <c r="H19" s="106" t="s">
        <v>243</v>
      </c>
      <c r="K19" s="115">
        <f>IFERROR(E48*I9, "")</f>
        <v>0</v>
      </c>
      <c r="L19" s="112">
        <f>IFERROR(H48*ServicesCost, "")</f>
        <v>0</v>
      </c>
      <c r="M19" s="116">
        <f>IFERROR(MIN(SEMOutputs33[[#This Row],[EnergyIncentiveM1]],SEMOutputs33[[#This Row],[SPIncentiveM1]]), "")</f>
        <v>0</v>
      </c>
      <c r="N19" s="115">
        <f>IFERROR(E49*I9*kWhSavingsRealized + I10*F49*ThermSavingsRealized, "")</f>
        <v>0</v>
      </c>
      <c r="O19" s="116">
        <f>IFERROR(E50*I9*kWhSavingsRealized + I10*F50*ThermSavingsRealized, "")</f>
        <v>0</v>
      </c>
      <c r="P19" s="116">
        <f>IFERROR(H50*_xlfn.SINGLE(ServicesCost), "")</f>
        <v>0</v>
      </c>
      <c r="Q19" s="116">
        <f>IFERROR(MIN(IF(AND(kWhSavingsRealized&gt;=1,_xlfn.SINGLE(ThermSavingsRealized)&gt;=1), SEMOutputs33[[#This Row],[Tier2EnergyIncentiveM2]], TotalElectricSavings*kWhSavingsRealized*E49+TotalThermSavings*_xlfn.SINGLE(ThermSavingsRealized)*F49), SEMOutputs33[[#This Row],[SPIncentiveM2]]), "")</f>
        <v>0</v>
      </c>
    </row>
    <row r="20" spans="2:17" x14ac:dyDescent="0.2">
      <c r="B20" s="106" t="s">
        <v>307</v>
      </c>
      <c r="C20" s="106" t="s">
        <v>308</v>
      </c>
      <c r="D20" s="118">
        <v>0.3</v>
      </c>
      <c r="E20" s="118">
        <v>0.3</v>
      </c>
      <c r="H20" s="126"/>
      <c r="K20" s="117">
        <f>IFERROR(E51*I9 + I10*F51,"")</f>
        <v>0</v>
      </c>
      <c r="L20" s="119">
        <f>IFERROR(H51*ProjectCost, "")</f>
        <v>0</v>
      </c>
      <c r="M20" s="117">
        <f>IFERROR(MIN(SEMOutputs33[[#This Row],[EnergyIncentiveM1]]*I51,SEMOutputs33[[#This Row],[SPIncentiveM1]]*I51), "")</f>
        <v>0</v>
      </c>
      <c r="N20" s="117">
        <f>IFERROR(E51*I9 + I10*F51,"")</f>
        <v>0</v>
      </c>
      <c r="O20" s="117"/>
      <c r="P20" s="118">
        <f>IFERROR(H51*ProjectCost, "")</f>
        <v>0</v>
      </c>
      <c r="Q20" s="119">
        <f>IFERROR(MIN(SEMOutputs33[[#This Row],[Tier1EnergyIncentiveM2]]*I51, SEMOutputs33[[#This Row],[SPIncentiveM2]]*I51), "")</f>
        <v>0</v>
      </c>
    </row>
    <row r="21" spans="2:17" x14ac:dyDescent="0.2">
      <c r="B21" s="106" t="s">
        <v>307</v>
      </c>
      <c r="C21" s="106" t="s">
        <v>309</v>
      </c>
      <c r="D21" s="118">
        <v>0.16</v>
      </c>
      <c r="E21" s="118">
        <v>0.16</v>
      </c>
    </row>
    <row r="22" spans="2:17" x14ac:dyDescent="0.2">
      <c r="B22" s="106" t="s">
        <v>307</v>
      </c>
      <c r="C22" s="106" t="s">
        <v>290</v>
      </c>
      <c r="D22" s="118">
        <v>0.4</v>
      </c>
      <c r="E22" s="118">
        <v>0.4</v>
      </c>
      <c r="H22" s="107" t="s">
        <v>310</v>
      </c>
      <c r="Q22" s="129"/>
    </row>
    <row r="23" spans="2:17" ht="18" x14ac:dyDescent="0.25">
      <c r="B23" s="106" t="s">
        <v>307</v>
      </c>
      <c r="C23" s="106" t="s">
        <v>311</v>
      </c>
      <c r="D23" s="130">
        <v>0.7</v>
      </c>
      <c r="E23" s="130">
        <v>0.7</v>
      </c>
      <c r="K23" s="227" t="s">
        <v>312</v>
      </c>
      <c r="L23" s="227"/>
    </row>
    <row r="24" spans="2:17" ht="15.75" x14ac:dyDescent="0.25">
      <c r="B24" s="106" t="s">
        <v>307</v>
      </c>
      <c r="C24" s="106" t="s">
        <v>313</v>
      </c>
      <c r="D24" s="130">
        <v>0.5</v>
      </c>
      <c r="E24" s="122"/>
      <c r="K24" s="108" t="s">
        <v>314</v>
      </c>
    </row>
    <row r="25" spans="2:17" ht="15" x14ac:dyDescent="0.25">
      <c r="D25" s="122"/>
      <c r="E25" s="122"/>
      <c r="K25" s="152" t="s">
        <v>315</v>
      </c>
      <c r="L25" s="152" t="s">
        <v>316</v>
      </c>
      <c r="M25" s="152" t="s">
        <v>317</v>
      </c>
      <c r="N25" s="152" t="s">
        <v>318</v>
      </c>
      <c r="O25" s="152" t="s">
        <v>319</v>
      </c>
    </row>
    <row r="26" spans="2:17" ht="15" x14ac:dyDescent="0.25">
      <c r="B26" s="106" t="s">
        <v>320</v>
      </c>
      <c r="C26" s="106" t="s">
        <v>288</v>
      </c>
      <c r="F26" s="118">
        <v>0.3</v>
      </c>
      <c r="K26" s="152" t="s">
        <v>241</v>
      </c>
      <c r="L26" s="131">
        <f>IFERROR(M9+(MIN(P9,O9)), "")</f>
        <v>0</v>
      </c>
      <c r="M26" s="131">
        <f>IFERROR(M9+(MIN(P9,Q9)), "")</f>
        <v>0</v>
      </c>
      <c r="N26" s="131">
        <f>M9</f>
        <v>0</v>
      </c>
      <c r="O26" s="131">
        <f>Q9</f>
        <v>0</v>
      </c>
    </row>
    <row r="27" spans="2:17" ht="15" x14ac:dyDescent="0.25">
      <c r="B27" s="106" t="s">
        <v>320</v>
      </c>
      <c r="C27" s="106" t="s">
        <v>290</v>
      </c>
      <c r="F27" s="118">
        <v>0.5</v>
      </c>
      <c r="K27" s="152" t="s">
        <v>277</v>
      </c>
      <c r="L27" s="131">
        <f>IFERROR(MIN(RCxLiteOutputs32[SPIncentiveM1],RCxLiteOutputs32[EnergyIncentiveM1])+MIN(RCxLiteOutputs32[SPIncentiveM2],RCxLiteOutputs32[EnergyIncentiveM2]), "")</f>
        <v>0</v>
      </c>
      <c r="M27" s="131" cm="1">
        <f t="array" ref="M27">IFERROR(RCxLiteOutputs32[ActualIncentiveM1]+RCxLiteOutputs32[ActualIncentiveM2], "")</f>
        <v>0</v>
      </c>
      <c r="N27" s="131" cm="1">
        <f t="array" ref="N27">RCxLiteOutputs32[ActualIncentiveM1]</f>
        <v>0</v>
      </c>
      <c r="O27" s="131" cm="1">
        <f t="array" ref="O27">RCxLiteOutputs32[ActualIncentiveM2]</f>
        <v>0</v>
      </c>
    </row>
    <row r="28" spans="2:17" ht="15" x14ac:dyDescent="0.25">
      <c r="B28" s="106" t="s">
        <v>320</v>
      </c>
      <c r="C28" s="106" t="s">
        <v>321</v>
      </c>
      <c r="F28" s="130">
        <v>0.7</v>
      </c>
      <c r="G28" s="154"/>
      <c r="K28" s="152" t="s">
        <v>278</v>
      </c>
      <c r="L28" s="131">
        <f>IFERROR(M19+(MIN(P19,O19)), "")</f>
        <v>0</v>
      </c>
      <c r="M28" s="131">
        <f>IFERROR(M19+(MIN(P19,Q19)), "")</f>
        <v>0</v>
      </c>
      <c r="N28" s="131">
        <f>M19</f>
        <v>0</v>
      </c>
      <c r="O28" s="131">
        <f>Q19</f>
        <v>0</v>
      </c>
    </row>
    <row r="29" spans="2:17" x14ac:dyDescent="0.2">
      <c r="B29" s="106" t="s">
        <v>320</v>
      </c>
      <c r="C29" s="106" t="s">
        <v>313</v>
      </c>
      <c r="F29" s="130">
        <v>0.5</v>
      </c>
    </row>
    <row r="31" spans="2:17" ht="18" x14ac:dyDescent="0.25">
      <c r="K31" s="227" t="s">
        <v>312</v>
      </c>
      <c r="L31" s="227"/>
    </row>
    <row r="32" spans="2:17" ht="15.75" x14ac:dyDescent="0.25">
      <c r="K32" s="108" t="s">
        <v>322</v>
      </c>
    </row>
    <row r="33" spans="2:13" ht="15" x14ac:dyDescent="0.25">
      <c r="B33" s="155" t="s">
        <v>63</v>
      </c>
      <c r="C33" s="156"/>
      <c r="D33" s="154"/>
      <c r="E33" s="154"/>
      <c r="F33" s="154"/>
      <c r="K33" s="152" t="s">
        <v>315</v>
      </c>
      <c r="L33" s="152" t="s">
        <v>323</v>
      </c>
      <c r="M33" s="152" t="s">
        <v>324</v>
      </c>
    </row>
    <row r="34" spans="2:13" ht="15" x14ac:dyDescent="0.25">
      <c r="B34" s="155" t="s">
        <v>325</v>
      </c>
      <c r="C34" s="156"/>
      <c r="D34" s="154"/>
      <c r="E34" s="154"/>
      <c r="F34" s="154"/>
      <c r="K34" s="152" t="s">
        <v>241</v>
      </c>
      <c r="L34" s="131">
        <f>IFERROR(M10, "")</f>
        <v>0</v>
      </c>
      <c r="M34" s="131">
        <f>IFERROR(Q10, "")</f>
        <v>0</v>
      </c>
    </row>
    <row r="35" spans="2:13" ht="15" x14ac:dyDescent="0.25">
      <c r="K35" s="152" t="s">
        <v>277</v>
      </c>
      <c r="L35" s="131">
        <f>IFERROR(RCxLiteOutputs32[[#Totals],[ActualIncentiveM1]], "")</f>
        <v>0</v>
      </c>
      <c r="M35" s="131" t="s">
        <v>310</v>
      </c>
    </row>
    <row r="36" spans="2:13" ht="15" x14ac:dyDescent="0.25">
      <c r="K36" s="152" t="s">
        <v>278</v>
      </c>
      <c r="L36" s="131">
        <f>IFERROR(M20,"")</f>
        <v>0</v>
      </c>
      <c r="M36" s="131">
        <f>IFERROR(Q20, "")</f>
        <v>0</v>
      </c>
    </row>
    <row r="37" spans="2:13" ht="15.75" x14ac:dyDescent="0.25">
      <c r="B37" s="132" t="s">
        <v>326</v>
      </c>
      <c r="C37" s="109" t="s">
        <v>327</v>
      </c>
    </row>
    <row r="38" spans="2:13" ht="15" x14ac:dyDescent="0.25">
      <c r="B38" s="133" t="s">
        <v>328</v>
      </c>
      <c r="C38" s="153" t="s">
        <v>315</v>
      </c>
      <c r="D38" s="153" t="s">
        <v>329</v>
      </c>
      <c r="E38" s="153" t="s">
        <v>330</v>
      </c>
      <c r="F38" s="153" t="s">
        <v>331</v>
      </c>
      <c r="G38" s="153" t="s">
        <v>332</v>
      </c>
      <c r="H38" s="153" t="s">
        <v>333</v>
      </c>
      <c r="I38" s="153" t="s">
        <v>334</v>
      </c>
    </row>
    <row r="39" spans="2:13" ht="15" x14ac:dyDescent="0.25">
      <c r="B39" s="134"/>
      <c r="C39" s="127" t="s">
        <v>335</v>
      </c>
      <c r="D39" s="107" t="s">
        <v>336</v>
      </c>
      <c r="E39" s="135">
        <v>0.1</v>
      </c>
      <c r="F39" s="135">
        <v>1.2</v>
      </c>
      <c r="G39" s="136" t="s">
        <v>310</v>
      </c>
      <c r="H39" s="137">
        <v>0.3</v>
      </c>
      <c r="I39" s="136" t="s">
        <v>310</v>
      </c>
    </row>
    <row r="40" spans="2:13" x14ac:dyDescent="0.2">
      <c r="C40" s="127" t="s">
        <v>335</v>
      </c>
      <c r="D40" s="107" t="s">
        <v>337</v>
      </c>
      <c r="E40" s="135">
        <v>0.15</v>
      </c>
      <c r="F40" s="135">
        <v>1.2</v>
      </c>
      <c r="G40" s="136" t="s">
        <v>310</v>
      </c>
      <c r="H40" s="138">
        <v>0.4</v>
      </c>
      <c r="I40" s="136" t="s">
        <v>310</v>
      </c>
    </row>
    <row r="41" spans="2:13" x14ac:dyDescent="0.2">
      <c r="C41" s="127" t="s">
        <v>335</v>
      </c>
      <c r="D41" s="107" t="s">
        <v>338</v>
      </c>
      <c r="E41" s="135">
        <v>0.2</v>
      </c>
      <c r="F41" s="135">
        <v>1.2</v>
      </c>
      <c r="G41" s="136" t="s">
        <v>310</v>
      </c>
      <c r="H41" s="138">
        <v>0.4</v>
      </c>
      <c r="I41" s="136" t="s">
        <v>310</v>
      </c>
    </row>
    <row r="42" spans="2:13" x14ac:dyDescent="0.2">
      <c r="C42" s="128" t="s">
        <v>339</v>
      </c>
      <c r="D42" s="107" t="s">
        <v>340</v>
      </c>
      <c r="E42" s="135">
        <v>0.3</v>
      </c>
      <c r="F42" s="135">
        <v>0.4</v>
      </c>
      <c r="G42" s="135">
        <v>0.16</v>
      </c>
      <c r="H42" s="138">
        <v>0.7</v>
      </c>
      <c r="I42" s="138">
        <v>0.5</v>
      </c>
    </row>
    <row r="43" spans="2:13" x14ac:dyDescent="0.2">
      <c r="C43" s="107"/>
      <c r="E43" s="136"/>
      <c r="F43" s="136"/>
      <c r="G43" s="136"/>
      <c r="H43" s="136"/>
      <c r="I43" s="136"/>
    </row>
    <row r="44" spans="2:13" x14ac:dyDescent="0.2">
      <c r="C44" s="127" t="s">
        <v>341</v>
      </c>
      <c r="D44" s="107" t="s">
        <v>336</v>
      </c>
      <c r="E44" s="135">
        <v>0.1</v>
      </c>
      <c r="F44" s="135">
        <v>0.4</v>
      </c>
      <c r="G44" s="135" t="s">
        <v>310</v>
      </c>
      <c r="H44" s="138">
        <v>0.3</v>
      </c>
      <c r="I44" s="136" t="s">
        <v>310</v>
      </c>
    </row>
    <row r="45" spans="2:13" x14ac:dyDescent="0.2">
      <c r="C45" s="127" t="s">
        <v>341</v>
      </c>
      <c r="D45" s="107" t="s">
        <v>342</v>
      </c>
      <c r="E45" s="135">
        <v>0.1</v>
      </c>
      <c r="F45" s="135">
        <v>0.4</v>
      </c>
      <c r="G45" s="135" t="s">
        <v>310</v>
      </c>
      <c r="H45" s="138">
        <v>0.4</v>
      </c>
      <c r="I45" s="136" t="s">
        <v>310</v>
      </c>
    </row>
    <row r="46" spans="2:13" x14ac:dyDescent="0.2">
      <c r="C46" s="128" t="s">
        <v>343</v>
      </c>
      <c r="D46" s="107" t="s">
        <v>344</v>
      </c>
      <c r="E46" s="135">
        <v>0.3</v>
      </c>
      <c r="F46" s="135">
        <v>0.4</v>
      </c>
      <c r="G46" s="135">
        <v>0.16</v>
      </c>
      <c r="H46" s="138">
        <v>0.7</v>
      </c>
      <c r="I46" s="136" t="s">
        <v>310</v>
      </c>
    </row>
    <row r="47" spans="2:13" x14ac:dyDescent="0.2">
      <c r="C47" s="107"/>
      <c r="E47" s="136"/>
      <c r="F47" s="136"/>
      <c r="G47" s="136"/>
      <c r="H47" s="136"/>
      <c r="I47" s="136"/>
    </row>
    <row r="48" spans="2:13" x14ac:dyDescent="0.2">
      <c r="C48" s="127" t="s">
        <v>345</v>
      </c>
      <c r="D48" s="107" t="s">
        <v>346</v>
      </c>
      <c r="E48" s="135">
        <v>0.1</v>
      </c>
      <c r="F48" s="135"/>
      <c r="G48" s="136"/>
      <c r="H48" s="137">
        <v>0.3</v>
      </c>
      <c r="I48" s="136"/>
    </row>
    <row r="49" spans="3:9" x14ac:dyDescent="0.2">
      <c r="C49" s="127" t="s">
        <v>345</v>
      </c>
      <c r="D49" s="107" t="s">
        <v>337</v>
      </c>
      <c r="E49" s="135">
        <v>0.15</v>
      </c>
      <c r="F49" s="135">
        <v>1.2</v>
      </c>
      <c r="G49" s="136" t="s">
        <v>310</v>
      </c>
      <c r="H49" s="138">
        <v>0.4</v>
      </c>
      <c r="I49" s="138" t="s">
        <v>310</v>
      </c>
    </row>
    <row r="50" spans="3:9" x14ac:dyDescent="0.2">
      <c r="C50" s="127" t="s">
        <v>345</v>
      </c>
      <c r="D50" s="107" t="s">
        <v>338</v>
      </c>
      <c r="E50" s="135">
        <v>0.2</v>
      </c>
      <c r="F50" s="135">
        <v>1.2</v>
      </c>
      <c r="G50" s="136" t="s">
        <v>310</v>
      </c>
      <c r="H50" s="138">
        <v>0.4</v>
      </c>
      <c r="I50" s="138" t="s">
        <v>310</v>
      </c>
    </row>
    <row r="51" spans="3:9" x14ac:dyDescent="0.2">
      <c r="C51" s="128" t="s">
        <v>347</v>
      </c>
      <c r="D51" s="107" t="s">
        <v>348</v>
      </c>
      <c r="E51" s="135">
        <v>0.3</v>
      </c>
      <c r="F51" s="135">
        <v>0.5</v>
      </c>
      <c r="G51" s="136"/>
      <c r="H51" s="138">
        <v>0.7</v>
      </c>
      <c r="I51" s="138">
        <v>0.5</v>
      </c>
    </row>
    <row r="53" spans="3:9" ht="15.75" x14ac:dyDescent="0.25">
      <c r="C53" s="109" t="s">
        <v>349</v>
      </c>
    </row>
    <row r="54" spans="3:9" x14ac:dyDescent="0.2">
      <c r="C54" s="165" t="s">
        <v>240</v>
      </c>
      <c r="D54" s="166" t="s">
        <v>350</v>
      </c>
      <c r="E54" s="166" t="s">
        <v>351</v>
      </c>
    </row>
    <row r="55" spans="3:9" x14ac:dyDescent="0.2">
      <c r="C55" s="126" t="s">
        <v>352</v>
      </c>
      <c r="D55" s="139" t="s">
        <v>349</v>
      </c>
      <c r="E55" s="140">
        <v>0.04</v>
      </c>
    </row>
  </sheetData>
  <mergeCells count="4">
    <mergeCell ref="B6:C6"/>
    <mergeCell ref="H6:I6"/>
    <mergeCell ref="K23:L23"/>
    <mergeCell ref="K31:L31"/>
  </mergeCells>
  <dataValidations count="2">
    <dataValidation type="list" allowBlank="1" showInputMessage="1" showErrorMessage="1" sqref="C48:C50" xr:uid="{5767AE74-0F54-4912-92A6-E35B2A62F2E6}">
      <formula1>"RCx - PA, RCx - Customer, RCx-Lite - PA, RCx-Lite - Customer, SEM - PA, SEM - Customer"</formula1>
    </dataValidation>
    <dataValidation type="list" allowBlank="1" showInputMessage="1" showErrorMessage="1" sqref="C39:C47 C51" xr:uid="{5A5A7D9D-497E-49AF-8823-F2DFFF8BCEB4}">
      <formula1>"RCx - PA, RCx - Customer, RCx-Lite - PA, RCx-Lite - Customer, SEM- PA, SEM - Customer"</formula1>
    </dataValidation>
  </dataValidations>
  <pageMargins left="0.45" right="0.45" top="0.5" bottom="0.5" header="0.3" footer="0.3"/>
  <pageSetup orientation="portrait" horizontalDpi="1200" verticalDpi="1200" r:id="rId1"/>
  <drawing r:id="rId2"/>
  <tableParts count="9">
    <tablePart r:id="rId3"/>
    <tablePart r:id="rId4"/>
    <tablePart r:id="rId5"/>
    <tablePart r:id="rId6"/>
    <tablePart r:id="rId7"/>
    <tablePart r:id="rId8"/>
    <tablePart r:id="rId9"/>
    <tablePart r:id="rId10"/>
    <tablePart r:id="rId1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11958bf-756b-4db7-bf72-a2b9201612e2"/>
    <lcf76f155ced4ddcb4097134ff3c332f xmlns="929f484b-f099-4b52-b3dd-0861589ed68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691ECF0DFC0A145AE29FC039DA70B28" ma:contentTypeVersion="18" ma:contentTypeDescription="Create a new document." ma:contentTypeScope="" ma:versionID="0434e5b2713f5cb9f0ff2e54054bffe2">
  <xsd:schema xmlns:xsd="http://www.w3.org/2001/XMLSchema" xmlns:xs="http://www.w3.org/2001/XMLSchema" xmlns:p="http://schemas.microsoft.com/office/2006/metadata/properties" xmlns:ns2="929f484b-f099-4b52-b3dd-0861589ed68c" xmlns:ns3="111958bf-756b-4db7-bf72-a2b9201612e2" targetNamespace="http://schemas.microsoft.com/office/2006/metadata/properties" ma:root="true" ma:fieldsID="25589270151efad7324200845e7cded6" ns2:_="" ns3:_="">
    <xsd:import namespace="929f484b-f099-4b52-b3dd-0861589ed68c"/>
    <xsd:import namespace="111958bf-756b-4db7-bf72-a2b9201612e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29f484b-f099-4b52-b3dd-0861589ed6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86030b31-b262-4dfa-bb64-35cfdf7b0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Location" ma:index="24" nillable="true" ma:displayName="Location" ma:indexed="true" ma:internalName="MediaServiceLocation"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11958bf-756b-4db7-bf72-a2b9201612e2"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01645933-db26-41c9-831d-cdad7966a925}" ma:internalName="TaxCatchAll" ma:showField="CatchAllData" ma:web="111958bf-756b-4db7-bf72-a2b9201612e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22E3116-9396-4F48-92E4-1EBC4BE1734D}">
  <ds:schemaRefs>
    <ds:schemaRef ds:uri="http://purl.org/dc/terms/"/>
    <ds:schemaRef ds:uri="http://purl.org/dc/elements/1.1/"/>
    <ds:schemaRef ds:uri="http://schemas.microsoft.com/office/2006/documentManagement/types"/>
    <ds:schemaRef ds:uri="http://schemas.microsoft.com/office/infopath/2007/PartnerControls"/>
    <ds:schemaRef ds:uri="111958bf-756b-4db7-bf72-a2b9201612e2"/>
    <ds:schemaRef ds:uri="http://schemas.microsoft.com/office/2006/metadata/properties"/>
    <ds:schemaRef ds:uri="http://schemas.openxmlformats.org/package/2006/metadata/core-properties"/>
    <ds:schemaRef ds:uri="929f484b-f099-4b52-b3dd-0861589ed68c"/>
    <ds:schemaRef ds:uri="http://www.w3.org/XML/1998/namespace"/>
    <ds:schemaRef ds:uri="http://purl.org/dc/dcmitype/"/>
  </ds:schemaRefs>
</ds:datastoreItem>
</file>

<file path=customXml/itemProps2.xml><?xml version="1.0" encoding="utf-8"?>
<ds:datastoreItem xmlns:ds="http://schemas.openxmlformats.org/officeDocument/2006/customXml" ds:itemID="{93DCDF3C-B235-4B77-91A3-4C16226DCAB9}">
  <ds:schemaRefs>
    <ds:schemaRef ds:uri="http://schemas.microsoft.com/sharepoint/v3/contenttype/forms"/>
  </ds:schemaRefs>
</ds:datastoreItem>
</file>

<file path=customXml/itemProps3.xml><?xml version="1.0" encoding="utf-8"?>
<ds:datastoreItem xmlns:ds="http://schemas.openxmlformats.org/officeDocument/2006/customXml" ds:itemID="{B1BFE824-C6CE-4829-86CA-1AB26C0BAE5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29f484b-f099-4b52-b3dd-0861589ed68c"/>
    <ds:schemaRef ds:uri="111958bf-756b-4db7-bf72-a2b9201612e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543eaf7b-7e0d-4076-a34d-1fc8cc20e5bb}" enabled="0" method="" siteId="{543eaf7b-7e0d-4076-a34d-1fc8cc20e5bb}" removed="1"/>
  <clbl:label id="{cf90b97b-be46-4a00-9700-81ce4ff1b7f6}" enabled="0" method="" siteId="{cf90b97b-be46-4a00-9700-81ce4ff1b7f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54</vt:i4>
      </vt:variant>
    </vt:vector>
  </HeadingPairs>
  <TitlesOfParts>
    <vt:vector size="64" baseType="lpstr">
      <vt:lpstr>Introduction</vt:lpstr>
      <vt:lpstr>General Information</vt:lpstr>
      <vt:lpstr>Building Detail</vt:lpstr>
      <vt:lpstr>Equipment Detail</vt:lpstr>
      <vt:lpstr>RCx Screening</vt:lpstr>
      <vt:lpstr>RCx-Lite Screening</vt:lpstr>
      <vt:lpstr>SEM Screening</vt:lpstr>
      <vt:lpstr>Incentive Calculator</vt:lpstr>
      <vt:lpstr>Reference Values_Backend Logic</vt:lpstr>
      <vt:lpstr>References</vt:lpstr>
      <vt:lpstr>'Incentive Calculator'!BaselineTherms</vt:lpstr>
      <vt:lpstr>Configurations</vt:lpstr>
      <vt:lpstr>'Reference Values_Backend Logic'!Dash</vt:lpstr>
      <vt:lpstr>ElectricReductionTarget</vt:lpstr>
      <vt:lpstr>ElectricSavings</vt:lpstr>
      <vt:lpstr>EstimatedLightingSavingskWh</vt:lpstr>
      <vt:lpstr>EstimatedThermSavings</vt:lpstr>
      <vt:lpstr>EstimatedTotalElectricSavingskWh</vt:lpstr>
      <vt:lpstr>GasCompanies</vt:lpstr>
      <vt:lpstr>kWhSavingsRealized</vt:lpstr>
      <vt:lpstr>LightingkWhSavingsRealized</vt:lpstr>
      <vt:lpstr>LightingReductionTarget</vt:lpstr>
      <vt:lpstr>'Incentive Calculator'!LightingSavings</vt:lpstr>
      <vt:lpstr>'Incentive Calculator'!LightingSavingsTarget</vt:lpstr>
      <vt:lpstr>LMI</vt:lpstr>
      <vt:lpstr>MeteringTypes</vt:lpstr>
      <vt:lpstr>OBC</vt:lpstr>
      <vt:lpstr>'Incentive Calculator'!Pathway</vt:lpstr>
      <vt:lpstr>Pathway</vt:lpstr>
      <vt:lpstr>'Equipment Detail'!Print_Area</vt:lpstr>
      <vt:lpstr>'General Information'!Print_Area</vt:lpstr>
      <vt:lpstr>'RCx Screening'!Print_Area</vt:lpstr>
      <vt:lpstr>'RCx-Lite Screening'!Print_Area</vt:lpstr>
      <vt:lpstr>'SEM Screening'!Print_Area</vt:lpstr>
      <vt:lpstr>'Incentive Calculator'!ProgramType</vt:lpstr>
      <vt:lpstr>ProjectCost</vt:lpstr>
      <vt:lpstr>RCx_EstimatedIncentivePA</vt:lpstr>
      <vt:lpstr>RCx_IncentiveM1C</vt:lpstr>
      <vt:lpstr>RCx_IncentiveM1PA</vt:lpstr>
      <vt:lpstr>RCx_IncentiveM2C</vt:lpstr>
      <vt:lpstr>RCx_IncentiveM2PA</vt:lpstr>
      <vt:lpstr>RCx_MaxIncentivePA</vt:lpstr>
      <vt:lpstr>RCxLite_EstimatedIncentivePA</vt:lpstr>
      <vt:lpstr>RCxLite_IncentiveM1C</vt:lpstr>
      <vt:lpstr>RCxLite_IncentiveM1PA</vt:lpstr>
      <vt:lpstr>RCxLite_IncentiveM2PA</vt:lpstr>
      <vt:lpstr>RCxLite_MaxIncentivePA</vt:lpstr>
      <vt:lpstr>'Incentive Calculator'!ReferralBonus_PA</vt:lpstr>
      <vt:lpstr>ReferralBonus_Rate</vt:lpstr>
      <vt:lpstr>Sector</vt:lpstr>
      <vt:lpstr>SEM_EstimatedIncentivePA</vt:lpstr>
      <vt:lpstr>SEM_IncentiveM1C</vt:lpstr>
      <vt:lpstr>SEM_IncentiveM1PA</vt:lpstr>
      <vt:lpstr>SEM_IncentiveM2C</vt:lpstr>
      <vt:lpstr>SEM_IncentiveM2PA</vt:lpstr>
      <vt:lpstr>SEM_MaxIncentivePA</vt:lpstr>
      <vt:lpstr>ServicesCost</vt:lpstr>
      <vt:lpstr>StudyOptions</vt:lpstr>
      <vt:lpstr>ThermReductionTarget</vt:lpstr>
      <vt:lpstr>ThermSavings</vt:lpstr>
      <vt:lpstr>ThermSavingsRealized</vt:lpstr>
      <vt:lpstr>TotalElectricSavings</vt:lpstr>
      <vt:lpstr>TotalLightingSavings</vt:lpstr>
      <vt:lpstr>TotalThermSavings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 Augustine</dc:creator>
  <cp:keywords/>
  <dc:description/>
  <cp:lastModifiedBy>McDermith, Ken</cp:lastModifiedBy>
  <cp:revision/>
  <dcterms:created xsi:type="dcterms:W3CDTF">2021-12-14T16:17:38Z</dcterms:created>
  <dcterms:modified xsi:type="dcterms:W3CDTF">2025-10-03T18:02:20Z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0x010100E691ECF0DFC0A145AE29FC039DA70B28</vt:lpwstr>
  </property>
  <property fmtid="{D5CDD505-2E9C-101B-9397-08002B2CF9AE}" pid="3" name="MediaServiceImageTags">
    <vt:lpwstr/>
  </property>
</Properties>
</file>